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440" windowHeight="12585"/>
  </bookViews>
  <sheets>
    <sheet name="Peer Group Comparisons" sheetId="23" r:id="rId1"/>
    <sheet name="SUMMARY BHC Comparisons" sheetId="22" r:id="rId2"/>
    <sheet name="Top Six" sheetId="29" r:id="rId3"/>
    <sheet name="First $50 BL Six" sheetId="28" r:id="rId4"/>
    <sheet name="Bottom Six" sheetId="27" r:id="rId5"/>
    <sheet name="Top Six Comparisons" sheetId="26" r:id="rId6"/>
    <sheet name=" 1st $50 BL Six Comparisons" sheetId="25" r:id="rId7"/>
    <sheet name="Bottom Six Comparisons" sheetId="24" r:id="rId8"/>
    <sheet name="R-B Capital Template" sheetId="2" r:id="rId9"/>
    <sheet name="R-B Capital BofA" sheetId="12" r:id="rId10"/>
    <sheet name="R-B Capital JPMorgan Chase" sheetId="15" r:id="rId11"/>
    <sheet name="R-B Capital Citigroup" sheetId="13" r:id="rId12"/>
    <sheet name="R-B Capital Wells Fargo" sheetId="16" r:id="rId13"/>
    <sheet name="R-B Capital Goldman Sachs" sheetId="14" r:id="rId14"/>
    <sheet name="R-B Capital Morgan Stanley" sheetId="4" r:id="rId15"/>
    <sheet name="R-B Capital Bancwest Corporatio" sheetId="17" r:id="rId16"/>
    <sheet name="R-B Capital Discover Financial" sheetId="18" r:id="rId17"/>
    <sheet name="R-B Capital BBVA USA Bancshares" sheetId="19" r:id="rId18"/>
    <sheet name="R-B Capital Comerica Inc." sheetId="20" r:id="rId19"/>
    <sheet name="R-B Capital Huntington Bancshrs" sheetId="6" r:id="rId20"/>
    <sheet name="R-B Capital Zions Bancorporatio" sheetId="21" r:id="rId21"/>
    <sheet name="R-B Capital East West Bancorp" sheetId="7" r:id="rId22"/>
    <sheet name="R-B Capital First Citizens" sheetId="8" r:id="rId23"/>
    <sheet name="R-B Capital Hancock Holding Co" sheetId="9" r:id="rId24"/>
    <sheet name="R-B Capital SVB Financial Group" sheetId="10" r:id="rId25"/>
    <sheet name="R-B Capital TCF Financial" sheetId="5" r:id="rId26"/>
    <sheet name="R-B Capital Commerce Bancshares" sheetId="11" r:id="rId27"/>
  </sheets>
  <definedNames>
    <definedName name="_xlnm.Print_Area" localSheetId="15">'R-B Capital Bancwest Corporatio'!$A$53:$F$99</definedName>
    <definedName name="_xlnm.Print_Area" localSheetId="17">'R-B Capital BBVA USA Bancshares'!$A$53:$F$99</definedName>
    <definedName name="_xlnm.Print_Area" localSheetId="9">'R-B Capital BofA'!$A$53:$F$99</definedName>
    <definedName name="_xlnm.Print_Area" localSheetId="11">'R-B Capital Citigroup'!$A$53:$F$99</definedName>
    <definedName name="_xlnm.Print_Area" localSheetId="18">'R-B Capital Comerica Inc.'!$A$53:$F$99</definedName>
    <definedName name="_xlnm.Print_Area" localSheetId="26">'R-B Capital Commerce Bancshares'!$A$53:$F$99</definedName>
    <definedName name="_xlnm.Print_Area" localSheetId="16">'R-B Capital Discover Financial'!$A$53:$F$99</definedName>
    <definedName name="_xlnm.Print_Area" localSheetId="21">'R-B Capital East West Bancorp'!$A$53:$E$99</definedName>
    <definedName name="_xlnm.Print_Area" localSheetId="22">'R-B Capital First Citizens'!$A$53:$F$99</definedName>
    <definedName name="_xlnm.Print_Area" localSheetId="13">'R-B Capital Goldman Sachs'!$A$53:$F$99</definedName>
    <definedName name="_xlnm.Print_Area" localSheetId="23">'R-B Capital Hancock Holding Co'!$A$53:$F$99</definedName>
    <definedName name="_xlnm.Print_Area" localSheetId="19">'R-B Capital Huntington Bancshrs'!$A$53:$F$99</definedName>
    <definedName name="_xlnm.Print_Area" localSheetId="10">'R-B Capital JPMorgan Chase'!$A$53:$F$99</definedName>
    <definedName name="_xlnm.Print_Area" localSheetId="14">'R-B Capital Morgan Stanley'!$A$53:$F$99</definedName>
    <definedName name="_xlnm.Print_Area" localSheetId="24">'R-B Capital SVB Financial Group'!$A$53:$F$99</definedName>
    <definedName name="_xlnm.Print_Area" localSheetId="25">'R-B Capital TCF Financial'!$A$53:$F$99</definedName>
    <definedName name="_xlnm.Print_Area" localSheetId="8">'R-B Capital Template'!$A$53:$F$99</definedName>
    <definedName name="_xlnm.Print_Area" localSheetId="12">'R-B Capital Wells Fargo'!$A$53:$F$99</definedName>
    <definedName name="_xlnm.Print_Area" localSheetId="20">'R-B Capital Zions Bancorporatio'!$A$53:$F$99</definedName>
  </definedNames>
  <calcPr calcId="125725"/>
</workbook>
</file>

<file path=xl/calcChain.xml><?xml version="1.0" encoding="utf-8"?>
<calcChain xmlns="http://schemas.openxmlformats.org/spreadsheetml/2006/main">
  <c r="J43" i="29"/>
  <c r="J41"/>
  <c r="J40"/>
  <c r="J39"/>
  <c r="J38"/>
  <c r="J37"/>
  <c r="J36"/>
  <c r="J34"/>
  <c r="J33"/>
  <c r="J31"/>
  <c r="J30"/>
  <c r="J29"/>
  <c r="J28"/>
  <c r="J26"/>
  <c r="J25"/>
  <c r="J24"/>
  <c r="J22"/>
  <c r="J21"/>
  <c r="J20"/>
  <c r="J18"/>
  <c r="J17"/>
  <c r="J15"/>
  <c r="J14"/>
  <c r="J13"/>
  <c r="J9"/>
  <c r="J43" i="28"/>
  <c r="J41"/>
  <c r="J40"/>
  <c r="J39"/>
  <c r="J38"/>
  <c r="J37"/>
  <c r="J36"/>
  <c r="J34"/>
  <c r="J33"/>
  <c r="J31"/>
  <c r="J30"/>
  <c r="J29"/>
  <c r="J28"/>
  <c r="J26"/>
  <c r="J25"/>
  <c r="J24"/>
  <c r="J22"/>
  <c r="J21"/>
  <c r="J20"/>
  <c r="J18"/>
  <c r="J17"/>
  <c r="J15"/>
  <c r="J14"/>
  <c r="J13"/>
  <c r="J9"/>
  <c r="J43" i="27"/>
  <c r="J41"/>
  <c r="J40"/>
  <c r="J39"/>
  <c r="J38"/>
  <c r="J37"/>
  <c r="J36"/>
  <c r="J34"/>
  <c r="J33"/>
  <c r="J31"/>
  <c r="J30"/>
  <c r="J29"/>
  <c r="J28"/>
  <c r="J26"/>
  <c r="J25"/>
  <c r="J24"/>
  <c r="J22"/>
  <c r="J21"/>
  <c r="J20"/>
  <c r="J18"/>
  <c r="J17"/>
  <c r="J15"/>
  <c r="J14"/>
  <c r="J13"/>
  <c r="J9"/>
  <c r="J43" i="26"/>
  <c r="J41"/>
  <c r="J40"/>
  <c r="J39"/>
  <c r="J38"/>
  <c r="J37"/>
  <c r="J36"/>
  <c r="J34"/>
  <c r="J33"/>
  <c r="J31"/>
  <c r="J30"/>
  <c r="J29"/>
  <c r="J28"/>
  <c r="J26"/>
  <c r="J25"/>
  <c r="J24"/>
  <c r="J22"/>
  <c r="J21"/>
  <c r="J20"/>
  <c r="J18"/>
  <c r="J17"/>
  <c r="J15"/>
  <c r="J14"/>
  <c r="J13"/>
  <c r="J9"/>
  <c r="J43" i="25"/>
  <c r="J41"/>
  <c r="J40"/>
  <c r="J39"/>
  <c r="J38"/>
  <c r="J37"/>
  <c r="J36"/>
  <c r="J34"/>
  <c r="J33"/>
  <c r="J31"/>
  <c r="J30"/>
  <c r="J29"/>
  <c r="J28"/>
  <c r="J26"/>
  <c r="J25"/>
  <c r="J24"/>
  <c r="J22"/>
  <c r="J21"/>
  <c r="J20"/>
  <c r="J18"/>
  <c r="J17"/>
  <c r="J15"/>
  <c r="J14"/>
  <c r="J13"/>
  <c r="J9"/>
  <c r="J43" i="24"/>
  <c r="J41"/>
  <c r="J40"/>
  <c r="J39"/>
  <c r="J38"/>
  <c r="J37"/>
  <c r="J36"/>
  <c r="J34"/>
  <c r="J33"/>
  <c r="J31"/>
  <c r="J30"/>
  <c r="J29"/>
  <c r="J28"/>
  <c r="J26"/>
  <c r="J25"/>
  <c r="J24"/>
  <c r="J22"/>
  <c r="J21"/>
  <c r="J20"/>
  <c r="J18"/>
  <c r="J17"/>
  <c r="J15"/>
  <c r="J14"/>
  <c r="J13"/>
  <c r="J9"/>
  <c r="AB13" i="22"/>
  <c r="AB14"/>
  <c r="AB15"/>
  <c r="AB17"/>
  <c r="AB18"/>
  <c r="AB20"/>
  <c r="AB21"/>
  <c r="AB22"/>
  <c r="AB24"/>
  <c r="AB25"/>
  <c r="AB26"/>
  <c r="AB28"/>
  <c r="AB29"/>
  <c r="AB30"/>
  <c r="AB31"/>
  <c r="AB33"/>
  <c r="AB34"/>
  <c r="AB36"/>
  <c r="AB37"/>
  <c r="AB38"/>
  <c r="AB39"/>
  <c r="AB40"/>
  <c r="AB41"/>
  <c r="AB43"/>
  <c r="AB9"/>
  <c r="S13"/>
  <c r="S14"/>
  <c r="S15"/>
  <c r="S17"/>
  <c r="S18"/>
  <c r="S20"/>
  <c r="S21"/>
  <c r="S22"/>
  <c r="S24"/>
  <c r="S25"/>
  <c r="S26"/>
  <c r="S28"/>
  <c r="S29"/>
  <c r="S30"/>
  <c r="S31"/>
  <c r="S33"/>
  <c r="S34"/>
  <c r="S36"/>
  <c r="S37"/>
  <c r="S38"/>
  <c r="S39"/>
  <c r="S40"/>
  <c r="S41"/>
  <c r="S43"/>
  <c r="S9"/>
  <c r="J9"/>
  <c r="J14"/>
  <c r="J15"/>
  <c r="J17"/>
  <c r="J18"/>
  <c r="J20"/>
  <c r="J21"/>
  <c r="J22"/>
  <c r="J24"/>
  <c r="J25"/>
  <c r="J26"/>
  <c r="J28"/>
  <c r="J29"/>
  <c r="J30"/>
  <c r="J31"/>
  <c r="J33"/>
  <c r="J34"/>
  <c r="J36"/>
  <c r="J37"/>
  <c r="J38"/>
  <c r="J39"/>
  <c r="J40"/>
  <c r="J41"/>
  <c r="J43"/>
  <c r="J13"/>
  <c r="L37" i="20"/>
  <c r="L42" s="1"/>
  <c r="L44" s="1"/>
  <c r="K37"/>
  <c r="K42" s="1"/>
  <c r="K44" s="1"/>
  <c r="J37"/>
  <c r="J42" s="1"/>
  <c r="J44" s="1"/>
  <c r="I18" i="12"/>
  <c r="E82" i="21"/>
  <c r="E78"/>
  <c r="M37"/>
  <c r="L37"/>
  <c r="K37"/>
  <c r="J37"/>
  <c r="I35"/>
  <c r="E86" s="1"/>
  <c r="I34"/>
  <c r="I33"/>
  <c r="I32"/>
  <c r="I31"/>
  <c r="I30"/>
  <c r="I29"/>
  <c r="I28"/>
  <c r="I27"/>
  <c r="I26"/>
  <c r="I25"/>
  <c r="I24"/>
  <c r="M18"/>
  <c r="M42" s="1"/>
  <c r="L18"/>
  <c r="K18"/>
  <c r="J18"/>
  <c r="I18"/>
  <c r="F18"/>
  <c r="E17"/>
  <c r="E16"/>
  <c r="E15"/>
  <c r="E14"/>
  <c r="E13"/>
  <c r="E12"/>
  <c r="E11"/>
  <c r="E10"/>
  <c r="E9"/>
  <c r="E82" i="20"/>
  <c r="E78"/>
  <c r="M37"/>
  <c r="I35"/>
  <c r="E86" s="1"/>
  <c r="I34"/>
  <c r="I33"/>
  <c r="I32"/>
  <c r="I31"/>
  <c r="I30"/>
  <c r="I29"/>
  <c r="I28"/>
  <c r="I27"/>
  <c r="I26"/>
  <c r="I25"/>
  <c r="I24"/>
  <c r="M18"/>
  <c r="L18"/>
  <c r="K18"/>
  <c r="J18"/>
  <c r="I18"/>
  <c r="F18"/>
  <c r="E17"/>
  <c r="E16"/>
  <c r="E15"/>
  <c r="E14"/>
  <c r="E13"/>
  <c r="E12"/>
  <c r="E11"/>
  <c r="E10"/>
  <c r="E9"/>
  <c r="E82" i="19"/>
  <c r="E78"/>
  <c r="L42"/>
  <c r="L44" s="1"/>
  <c r="M37"/>
  <c r="L37"/>
  <c r="K37"/>
  <c r="J37"/>
  <c r="I35"/>
  <c r="E86" s="1"/>
  <c r="I34"/>
  <c r="I33"/>
  <c r="I32"/>
  <c r="I31"/>
  <c r="I30"/>
  <c r="I29"/>
  <c r="I28"/>
  <c r="I27"/>
  <c r="I26"/>
  <c r="I25"/>
  <c r="I24"/>
  <c r="M18"/>
  <c r="M42" s="1"/>
  <c r="L18"/>
  <c r="K18"/>
  <c r="K42" s="1"/>
  <c r="K44" s="1"/>
  <c r="J18"/>
  <c r="I18"/>
  <c r="F18"/>
  <c r="E17"/>
  <c r="E16"/>
  <c r="E15"/>
  <c r="E14"/>
  <c r="E13"/>
  <c r="E12"/>
  <c r="E11"/>
  <c r="E10"/>
  <c r="E9"/>
  <c r="E82" i="18"/>
  <c r="E78"/>
  <c r="L42"/>
  <c r="L44" s="1"/>
  <c r="K42"/>
  <c r="K44" s="1"/>
  <c r="J42"/>
  <c r="J44" s="1"/>
  <c r="M37"/>
  <c r="L37"/>
  <c r="K37"/>
  <c r="J37"/>
  <c r="I35"/>
  <c r="E88" s="1"/>
  <c r="I34"/>
  <c r="I33"/>
  <c r="I32"/>
  <c r="I31"/>
  <c r="I30"/>
  <c r="I29"/>
  <c r="I28"/>
  <c r="I27"/>
  <c r="I26"/>
  <c r="I25"/>
  <c r="I24"/>
  <c r="M18"/>
  <c r="L18"/>
  <c r="K18"/>
  <c r="J18"/>
  <c r="I18"/>
  <c r="F18"/>
  <c r="E17"/>
  <c r="E16"/>
  <c r="E15"/>
  <c r="E14"/>
  <c r="E13"/>
  <c r="E12"/>
  <c r="E11"/>
  <c r="E10"/>
  <c r="E9"/>
  <c r="E82" i="17"/>
  <c r="E78"/>
  <c r="M37"/>
  <c r="L37"/>
  <c r="K37"/>
  <c r="J37"/>
  <c r="I35"/>
  <c r="E89" s="1"/>
  <c r="I34"/>
  <c r="I33"/>
  <c r="I32"/>
  <c r="I31"/>
  <c r="I30"/>
  <c r="I29"/>
  <c r="I28"/>
  <c r="I27"/>
  <c r="I26"/>
  <c r="I25"/>
  <c r="I24"/>
  <c r="M18"/>
  <c r="M42" s="1"/>
  <c r="L18"/>
  <c r="K18"/>
  <c r="J18"/>
  <c r="I18"/>
  <c r="F18"/>
  <c r="E17"/>
  <c r="E16"/>
  <c r="E15"/>
  <c r="E14"/>
  <c r="E13"/>
  <c r="E12"/>
  <c r="E11"/>
  <c r="E10"/>
  <c r="E9"/>
  <c r="E89" i="16"/>
  <c r="E82"/>
  <c r="E78"/>
  <c r="L42"/>
  <c r="L44" s="1"/>
  <c r="K42"/>
  <c r="K44" s="1"/>
  <c r="M37"/>
  <c r="L37"/>
  <c r="K37"/>
  <c r="J37"/>
  <c r="I35"/>
  <c r="E86" s="1"/>
  <c r="I34"/>
  <c r="I33"/>
  <c r="I32"/>
  <c r="I31"/>
  <c r="I30"/>
  <c r="I29"/>
  <c r="I28"/>
  <c r="I27"/>
  <c r="I26"/>
  <c r="I25"/>
  <c r="I24"/>
  <c r="M18"/>
  <c r="M42" s="1"/>
  <c r="L18"/>
  <c r="K18"/>
  <c r="J18"/>
  <c r="I18"/>
  <c r="E71" s="1"/>
  <c r="F18"/>
  <c r="E17"/>
  <c r="E16"/>
  <c r="E15"/>
  <c r="E14"/>
  <c r="E13"/>
  <c r="E12"/>
  <c r="E11"/>
  <c r="E10"/>
  <c r="E9"/>
  <c r="E82" i="15"/>
  <c r="E78"/>
  <c r="M37"/>
  <c r="L37"/>
  <c r="K37"/>
  <c r="J37"/>
  <c r="I35"/>
  <c r="E87" s="1"/>
  <c r="I34"/>
  <c r="I33"/>
  <c r="I32"/>
  <c r="I31"/>
  <c r="I30"/>
  <c r="I29"/>
  <c r="I28"/>
  <c r="I27"/>
  <c r="I26"/>
  <c r="I25"/>
  <c r="I24"/>
  <c r="M18"/>
  <c r="L18"/>
  <c r="K18"/>
  <c r="J18"/>
  <c r="I18"/>
  <c r="F18"/>
  <c r="E17"/>
  <c r="E16"/>
  <c r="E15"/>
  <c r="E14"/>
  <c r="E13"/>
  <c r="E12"/>
  <c r="E11"/>
  <c r="E10"/>
  <c r="E9"/>
  <c r="E82" i="14"/>
  <c r="E78"/>
  <c r="M37"/>
  <c r="L37"/>
  <c r="K37"/>
  <c r="J37"/>
  <c r="J42" s="1"/>
  <c r="J44" s="1"/>
  <c r="I35"/>
  <c r="E89" s="1"/>
  <c r="I34"/>
  <c r="I33"/>
  <c r="I32"/>
  <c r="I31"/>
  <c r="I30"/>
  <c r="I29"/>
  <c r="I28"/>
  <c r="I27"/>
  <c r="I26"/>
  <c r="I25"/>
  <c r="I24"/>
  <c r="M18"/>
  <c r="L18"/>
  <c r="K18"/>
  <c r="K42" s="1"/>
  <c r="J18"/>
  <c r="I18"/>
  <c r="F18"/>
  <c r="E17"/>
  <c r="E16"/>
  <c r="E15"/>
  <c r="E14"/>
  <c r="E13"/>
  <c r="E12"/>
  <c r="E11"/>
  <c r="E10"/>
  <c r="E9"/>
  <c r="E82" i="13"/>
  <c r="E78"/>
  <c r="M37"/>
  <c r="L37"/>
  <c r="K37"/>
  <c r="J37"/>
  <c r="I35"/>
  <c r="E89" s="1"/>
  <c r="I34"/>
  <c r="I33"/>
  <c r="I32"/>
  <c r="I31"/>
  <c r="I30"/>
  <c r="I29"/>
  <c r="I28"/>
  <c r="I27"/>
  <c r="I26"/>
  <c r="I25"/>
  <c r="I24"/>
  <c r="M18"/>
  <c r="M42" s="1"/>
  <c r="L18"/>
  <c r="K18"/>
  <c r="J18"/>
  <c r="I18"/>
  <c r="F18"/>
  <c r="E17"/>
  <c r="E16"/>
  <c r="E15"/>
  <c r="E14"/>
  <c r="E13"/>
  <c r="E12"/>
  <c r="E11"/>
  <c r="E10"/>
  <c r="E9"/>
  <c r="E82" i="12"/>
  <c r="E78"/>
  <c r="M37"/>
  <c r="L37"/>
  <c r="K37"/>
  <c r="J37"/>
  <c r="I35"/>
  <c r="E86" s="1"/>
  <c r="I34"/>
  <c r="I33"/>
  <c r="I32"/>
  <c r="I31"/>
  <c r="I30"/>
  <c r="I29"/>
  <c r="I28"/>
  <c r="I27"/>
  <c r="I26"/>
  <c r="I25"/>
  <c r="I24"/>
  <c r="M18"/>
  <c r="L18"/>
  <c r="K18"/>
  <c r="K42" s="1"/>
  <c r="K44" s="1"/>
  <c r="J18"/>
  <c r="J42" s="1"/>
  <c r="J44" s="1"/>
  <c r="F18"/>
  <c r="E17"/>
  <c r="E16"/>
  <c r="E15"/>
  <c r="E14"/>
  <c r="E13"/>
  <c r="E12"/>
  <c r="E11"/>
  <c r="E10"/>
  <c r="E9"/>
  <c r="E82" i="11"/>
  <c r="E78"/>
  <c r="M37"/>
  <c r="L37"/>
  <c r="K37"/>
  <c r="J37"/>
  <c r="I35"/>
  <c r="E88" s="1"/>
  <c r="I34"/>
  <c r="I33"/>
  <c r="I32"/>
  <c r="I31"/>
  <c r="I30"/>
  <c r="I29"/>
  <c r="I28"/>
  <c r="I27"/>
  <c r="I26"/>
  <c r="I25"/>
  <c r="I24"/>
  <c r="M18"/>
  <c r="M42" s="1"/>
  <c r="L18"/>
  <c r="K18"/>
  <c r="K42" s="1"/>
  <c r="J18"/>
  <c r="I18"/>
  <c r="F18"/>
  <c r="E17"/>
  <c r="E16"/>
  <c r="E15"/>
  <c r="E14"/>
  <c r="E13"/>
  <c r="E12"/>
  <c r="E11"/>
  <c r="E10"/>
  <c r="E9"/>
  <c r="E66" i="2"/>
  <c r="E65"/>
  <c r="E66" i="10"/>
  <c r="E65"/>
  <c r="E82"/>
  <c r="E78"/>
  <c r="L42"/>
  <c r="K42"/>
  <c r="M37"/>
  <c r="L37"/>
  <c r="K37"/>
  <c r="J37"/>
  <c r="I35"/>
  <c r="E86" s="1"/>
  <c r="I34"/>
  <c r="I33"/>
  <c r="I32"/>
  <c r="I31"/>
  <c r="I30"/>
  <c r="I29"/>
  <c r="I28"/>
  <c r="I27"/>
  <c r="I26"/>
  <c r="I25"/>
  <c r="I24"/>
  <c r="M18"/>
  <c r="M42" s="1"/>
  <c r="L18"/>
  <c r="K18"/>
  <c r="J18"/>
  <c r="J42" s="1"/>
  <c r="J44" s="1"/>
  <c r="I18"/>
  <c r="F18"/>
  <c r="E17"/>
  <c r="E16"/>
  <c r="E15"/>
  <c r="E14"/>
  <c r="E13"/>
  <c r="E12"/>
  <c r="E11"/>
  <c r="E18" s="1"/>
  <c r="E10"/>
  <c r="E9"/>
  <c r="E82" i="9"/>
  <c r="E78"/>
  <c r="M37"/>
  <c r="L37"/>
  <c r="K37"/>
  <c r="J37"/>
  <c r="I35"/>
  <c r="E89" s="1"/>
  <c r="I34"/>
  <c r="I33"/>
  <c r="I32"/>
  <c r="I31"/>
  <c r="I30"/>
  <c r="I29"/>
  <c r="I28"/>
  <c r="I27"/>
  <c r="I26"/>
  <c r="I25"/>
  <c r="I24"/>
  <c r="M18"/>
  <c r="L18"/>
  <c r="L42" s="1"/>
  <c r="K18"/>
  <c r="J18"/>
  <c r="J42" s="1"/>
  <c r="J44" s="1"/>
  <c r="I18"/>
  <c r="F18"/>
  <c r="E17"/>
  <c r="E16"/>
  <c r="E15"/>
  <c r="E14"/>
  <c r="E13"/>
  <c r="E12"/>
  <c r="E11"/>
  <c r="E10"/>
  <c r="E9"/>
  <c r="E66" i="8"/>
  <c r="E65"/>
  <c r="I24"/>
  <c r="E82"/>
  <c r="E78"/>
  <c r="M37"/>
  <c r="L37"/>
  <c r="K37"/>
  <c r="J37"/>
  <c r="I35"/>
  <c r="I34"/>
  <c r="I33"/>
  <c r="I32"/>
  <c r="I31"/>
  <c r="I30"/>
  <c r="I29"/>
  <c r="I28"/>
  <c r="I27"/>
  <c r="I26"/>
  <c r="I25"/>
  <c r="M18"/>
  <c r="M42" s="1"/>
  <c r="L18"/>
  <c r="L42" s="1"/>
  <c r="K18"/>
  <c r="J18"/>
  <c r="I18"/>
  <c r="F18"/>
  <c r="E17"/>
  <c r="E16"/>
  <c r="E15"/>
  <c r="E14"/>
  <c r="E13"/>
  <c r="E12"/>
  <c r="E11"/>
  <c r="E10"/>
  <c r="E9"/>
  <c r="E101" i="6"/>
  <c r="E99"/>
  <c r="E98"/>
  <c r="E97"/>
  <c r="E96"/>
  <c r="E95"/>
  <c r="E94"/>
  <c r="E101" i="5"/>
  <c r="E99"/>
  <c r="E98"/>
  <c r="E97"/>
  <c r="E96"/>
  <c r="E95"/>
  <c r="E94"/>
  <c r="E101" i="2"/>
  <c r="E99"/>
  <c r="E98"/>
  <c r="E97"/>
  <c r="E96"/>
  <c r="E95"/>
  <c r="E94"/>
  <c r="E101" i="4"/>
  <c r="E95"/>
  <c r="E94"/>
  <c r="E96" s="1"/>
  <c r="E66" i="5"/>
  <c r="E65"/>
  <c r="E92" i="4"/>
  <c r="E92" i="2"/>
  <c r="E9" i="5"/>
  <c r="E82" i="7"/>
  <c r="E78"/>
  <c r="M37"/>
  <c r="L37"/>
  <c r="K37"/>
  <c r="J37"/>
  <c r="I35"/>
  <c r="E86" s="1"/>
  <c r="I34"/>
  <c r="I33"/>
  <c r="I32"/>
  <c r="I31"/>
  <c r="I30"/>
  <c r="I29"/>
  <c r="I28"/>
  <c r="I27"/>
  <c r="I26"/>
  <c r="I25"/>
  <c r="I24"/>
  <c r="M18"/>
  <c r="M42" s="1"/>
  <c r="M44" s="1"/>
  <c r="L18"/>
  <c r="L42" s="1"/>
  <c r="L44" s="1"/>
  <c r="K18"/>
  <c r="J18"/>
  <c r="I18"/>
  <c r="F18"/>
  <c r="E17"/>
  <c r="E16"/>
  <c r="E15"/>
  <c r="E14"/>
  <c r="E13"/>
  <c r="E12"/>
  <c r="E11"/>
  <c r="E10"/>
  <c r="E9"/>
  <c r="E82" i="6"/>
  <c r="E78"/>
  <c r="L42"/>
  <c r="L44" s="1"/>
  <c r="M37"/>
  <c r="L37"/>
  <c r="K37"/>
  <c r="J37"/>
  <c r="I35"/>
  <c r="E86" s="1"/>
  <c r="I34"/>
  <c r="I33"/>
  <c r="I32"/>
  <c r="I31"/>
  <c r="I30"/>
  <c r="I29"/>
  <c r="I28"/>
  <c r="I27"/>
  <c r="I26"/>
  <c r="I25"/>
  <c r="I24"/>
  <c r="M18"/>
  <c r="M42" s="1"/>
  <c r="M44" s="1"/>
  <c r="L18"/>
  <c r="K18"/>
  <c r="K42" s="1"/>
  <c r="K44" s="1"/>
  <c r="J18"/>
  <c r="J42" s="1"/>
  <c r="J44" s="1"/>
  <c r="I18"/>
  <c r="F18"/>
  <c r="E17"/>
  <c r="E16"/>
  <c r="E15"/>
  <c r="E14"/>
  <c r="E13"/>
  <c r="E12"/>
  <c r="E11"/>
  <c r="E10"/>
  <c r="E9"/>
  <c r="E82" i="5"/>
  <c r="E78"/>
  <c r="M37"/>
  <c r="L37"/>
  <c r="L42" s="1"/>
  <c r="L44" s="1"/>
  <c r="K37"/>
  <c r="J37"/>
  <c r="I35"/>
  <c r="E86" s="1"/>
  <c r="I34"/>
  <c r="I33"/>
  <c r="I32"/>
  <c r="I31"/>
  <c r="I30"/>
  <c r="I29"/>
  <c r="I28"/>
  <c r="I27"/>
  <c r="I26"/>
  <c r="I25"/>
  <c r="I24"/>
  <c r="M18"/>
  <c r="M42" s="1"/>
  <c r="M44" s="1"/>
  <c r="L18"/>
  <c r="K18"/>
  <c r="K42" s="1"/>
  <c r="K44" s="1"/>
  <c r="J18"/>
  <c r="I18"/>
  <c r="F18"/>
  <c r="E17"/>
  <c r="E16"/>
  <c r="E15"/>
  <c r="E14"/>
  <c r="E13"/>
  <c r="E12"/>
  <c r="E11"/>
  <c r="E10"/>
  <c r="E89" i="4"/>
  <c r="E88"/>
  <c r="E87"/>
  <c r="E86"/>
  <c r="E89" i="2"/>
  <c r="E88"/>
  <c r="E87"/>
  <c r="E86"/>
  <c r="E83" i="4"/>
  <c r="E82"/>
  <c r="E78"/>
  <c r="E73"/>
  <c r="E80" s="1"/>
  <c r="E72"/>
  <c r="E76" s="1"/>
  <c r="E71"/>
  <c r="E75" s="1"/>
  <c r="E84" i="2"/>
  <c r="E83"/>
  <c r="E82"/>
  <c r="E80"/>
  <c r="E79"/>
  <c r="E78"/>
  <c r="E76"/>
  <c r="E75"/>
  <c r="E73"/>
  <c r="E72"/>
  <c r="E71"/>
  <c r="E66" i="4"/>
  <c r="M51"/>
  <c r="I25"/>
  <c r="I26"/>
  <c r="I27"/>
  <c r="I28"/>
  <c r="I29"/>
  <c r="I30"/>
  <c r="I31"/>
  <c r="I32"/>
  <c r="I33"/>
  <c r="I34"/>
  <c r="I35"/>
  <c r="I24"/>
  <c r="J18"/>
  <c r="K18"/>
  <c r="L18"/>
  <c r="M18"/>
  <c r="F18"/>
  <c r="I18"/>
  <c r="J18" i="2"/>
  <c r="J42" s="1"/>
  <c r="J44" s="1"/>
  <c r="K18"/>
  <c r="L18"/>
  <c r="M18"/>
  <c r="F18"/>
  <c r="I18"/>
  <c r="E18"/>
  <c r="M37" i="4"/>
  <c r="L37"/>
  <c r="K37"/>
  <c r="J37"/>
  <c r="E17"/>
  <c r="E16"/>
  <c r="E15"/>
  <c r="E14"/>
  <c r="E18" s="1"/>
  <c r="E13"/>
  <c r="E12"/>
  <c r="E11"/>
  <c r="E10"/>
  <c r="E9"/>
  <c r="K42" i="2"/>
  <c r="K44" s="1"/>
  <c r="L42"/>
  <c r="L44" s="1"/>
  <c r="M42"/>
  <c r="M44" s="1"/>
  <c r="J37"/>
  <c r="K37"/>
  <c r="L37"/>
  <c r="M37"/>
  <c r="I37"/>
  <c r="I35"/>
  <c r="I25"/>
  <c r="I26"/>
  <c r="I27"/>
  <c r="I28"/>
  <c r="I29"/>
  <c r="I30"/>
  <c r="I31"/>
  <c r="I32"/>
  <c r="I33"/>
  <c r="I34"/>
  <c r="I24"/>
  <c r="E10"/>
  <c r="E11"/>
  <c r="E12"/>
  <c r="E13"/>
  <c r="E14"/>
  <c r="E15"/>
  <c r="E16"/>
  <c r="E17"/>
  <c r="E9"/>
  <c r="E89" i="21" l="1"/>
  <c r="L42"/>
  <c r="L44" s="1"/>
  <c r="E72"/>
  <c r="I37"/>
  <c r="K42"/>
  <c r="K44" s="1"/>
  <c r="J42"/>
  <c r="J44" s="1"/>
  <c r="E18"/>
  <c r="I37" i="20"/>
  <c r="M42"/>
  <c r="M44" s="1"/>
  <c r="M46" s="1"/>
  <c r="M51" s="1"/>
  <c r="E72"/>
  <c r="E79" s="1"/>
  <c r="E71"/>
  <c r="E18"/>
  <c r="I37" i="19"/>
  <c r="E72"/>
  <c r="E79" s="1"/>
  <c r="J42"/>
  <c r="J44" s="1"/>
  <c r="E18"/>
  <c r="E71"/>
  <c r="E83" s="1"/>
  <c r="M42" i="18"/>
  <c r="M44" s="1"/>
  <c r="M46" s="1"/>
  <c r="M51" s="1"/>
  <c r="E72"/>
  <c r="E79" s="1"/>
  <c r="I37"/>
  <c r="E71"/>
  <c r="E18"/>
  <c r="E88" i="17"/>
  <c r="E87"/>
  <c r="E86"/>
  <c r="I37"/>
  <c r="E72"/>
  <c r="E79" s="1"/>
  <c r="J42"/>
  <c r="J44" s="1"/>
  <c r="E18"/>
  <c r="L42"/>
  <c r="L44" s="1"/>
  <c r="E71"/>
  <c r="E83" s="1"/>
  <c r="K42"/>
  <c r="K44" s="1"/>
  <c r="E88" i="14"/>
  <c r="E87"/>
  <c r="E86"/>
  <c r="L42"/>
  <c r="L44" s="1"/>
  <c r="I37"/>
  <c r="M42"/>
  <c r="M44" s="1"/>
  <c r="E72"/>
  <c r="E79" s="1"/>
  <c r="E18"/>
  <c r="J42" i="16"/>
  <c r="J44" s="1"/>
  <c r="I37"/>
  <c r="E72"/>
  <c r="E79" s="1"/>
  <c r="E18"/>
  <c r="E86" i="15"/>
  <c r="J42"/>
  <c r="J44" s="1"/>
  <c r="I37"/>
  <c r="M42"/>
  <c r="M44" s="1"/>
  <c r="E72"/>
  <c r="E79" s="1"/>
  <c r="E18"/>
  <c r="L42"/>
  <c r="L44" s="1"/>
  <c r="E71"/>
  <c r="L42" i="13"/>
  <c r="L44" s="1"/>
  <c r="K42"/>
  <c r="K44" s="1"/>
  <c r="I37"/>
  <c r="E72"/>
  <c r="E79" s="1"/>
  <c r="J42"/>
  <c r="J44" s="1"/>
  <c r="E71"/>
  <c r="E18"/>
  <c r="M42" i="12"/>
  <c r="M44" s="1"/>
  <c r="I37"/>
  <c r="L42"/>
  <c r="L44" s="1"/>
  <c r="E72"/>
  <c r="E79" s="1"/>
  <c r="E18"/>
  <c r="E71"/>
  <c r="E83" s="1"/>
  <c r="E79" i="21"/>
  <c r="M44"/>
  <c r="E88"/>
  <c r="E87"/>
  <c r="E71"/>
  <c r="E89" i="20"/>
  <c r="E88"/>
  <c r="E87"/>
  <c r="M44" i="19"/>
  <c r="E88"/>
  <c r="E87"/>
  <c r="E89"/>
  <c r="E87" i="18"/>
  <c r="E86"/>
  <c r="E89"/>
  <c r="M44" i="17"/>
  <c r="M44" i="16"/>
  <c r="E83"/>
  <c r="E88"/>
  <c r="E87"/>
  <c r="E89" i="15"/>
  <c r="K42"/>
  <c r="E88"/>
  <c r="K44" i="14"/>
  <c r="E71"/>
  <c r="E87" i="11"/>
  <c r="E86"/>
  <c r="L42"/>
  <c r="L44" s="1"/>
  <c r="I37"/>
  <c r="E72"/>
  <c r="E79" s="1"/>
  <c r="J42"/>
  <c r="J44" s="1"/>
  <c r="E18"/>
  <c r="E83" i="13"/>
  <c r="M44"/>
  <c r="E87"/>
  <c r="E88"/>
  <c r="E86"/>
  <c r="E87" i="12"/>
  <c r="E88"/>
  <c r="E89"/>
  <c r="M44" i="11"/>
  <c r="K44"/>
  <c r="E89"/>
  <c r="E71"/>
  <c r="K42" i="9"/>
  <c r="K44" s="1"/>
  <c r="E87"/>
  <c r="E86"/>
  <c r="E88"/>
  <c r="M42"/>
  <c r="M44" s="1"/>
  <c r="I37"/>
  <c r="E72"/>
  <c r="E79" s="1"/>
  <c r="E18"/>
  <c r="I37" i="10"/>
  <c r="E94" s="1"/>
  <c r="E97" s="1"/>
  <c r="E72"/>
  <c r="E79" s="1"/>
  <c r="E71"/>
  <c r="M44"/>
  <c r="E87"/>
  <c r="L44"/>
  <c r="K44"/>
  <c r="E89"/>
  <c r="E88"/>
  <c r="L44" i="9"/>
  <c r="E71"/>
  <c r="K42" i="8"/>
  <c r="I37"/>
  <c r="J42"/>
  <c r="J44" s="1"/>
  <c r="E79"/>
  <c r="E72"/>
  <c r="E18"/>
  <c r="M44"/>
  <c r="L44"/>
  <c r="K44"/>
  <c r="E71"/>
  <c r="K42" i="7"/>
  <c r="K44" s="1"/>
  <c r="J42"/>
  <c r="J44" s="1"/>
  <c r="I37"/>
  <c r="E72"/>
  <c r="E71"/>
  <c r="E18"/>
  <c r="E99" i="4"/>
  <c r="E98"/>
  <c r="E97"/>
  <c r="I37" i="6"/>
  <c r="E72"/>
  <c r="E18"/>
  <c r="E71"/>
  <c r="E83" s="1"/>
  <c r="J42" i="5"/>
  <c r="J44" s="1"/>
  <c r="M46" s="1"/>
  <c r="M51" s="1"/>
  <c r="I37"/>
  <c r="E72"/>
  <c r="E79" s="1"/>
  <c r="E71"/>
  <c r="E18"/>
  <c r="E79" i="7"/>
  <c r="E89"/>
  <c r="E88"/>
  <c r="E87"/>
  <c r="M46" i="6"/>
  <c r="M51" s="1"/>
  <c r="E79"/>
  <c r="E89"/>
  <c r="E88"/>
  <c r="E87"/>
  <c r="E89" i="5"/>
  <c r="E88"/>
  <c r="E87"/>
  <c r="E84" i="4"/>
  <c r="E79"/>
  <c r="M42"/>
  <c r="M44" s="1"/>
  <c r="L42"/>
  <c r="L44" s="1"/>
  <c r="K42"/>
  <c r="K44" s="1"/>
  <c r="I37"/>
  <c r="J42"/>
  <c r="J44" s="1"/>
  <c r="M46" i="2"/>
  <c r="M51" s="1"/>
  <c r="E94" i="21" l="1"/>
  <c r="E99" s="1"/>
  <c r="M46"/>
  <c r="M51" s="1"/>
  <c r="E65" s="1"/>
  <c r="E94" i="20"/>
  <c r="E95" s="1"/>
  <c r="E73"/>
  <c r="E80" s="1"/>
  <c r="E83"/>
  <c r="E94" i="19"/>
  <c r="E99" s="1"/>
  <c r="M46"/>
  <c r="M51" s="1"/>
  <c r="E65" s="1"/>
  <c r="E73"/>
  <c r="E80" s="1"/>
  <c r="E73" i="18"/>
  <c r="E76" s="1"/>
  <c r="E94"/>
  <c r="E95" s="1"/>
  <c r="E83"/>
  <c r="E94" i="17"/>
  <c r="E73"/>
  <c r="E92" s="1"/>
  <c r="E94" i="14"/>
  <c r="M46"/>
  <c r="M51" s="1"/>
  <c r="E66" s="1"/>
  <c r="M46" i="16"/>
  <c r="M51" s="1"/>
  <c r="E65" s="1"/>
  <c r="E94"/>
  <c r="E96" s="1"/>
  <c r="E73"/>
  <c r="E75" s="1"/>
  <c r="E94" i="15"/>
  <c r="E96" s="1"/>
  <c r="E73"/>
  <c r="E76" s="1"/>
  <c r="E83"/>
  <c r="E94" i="13"/>
  <c r="E95" s="1"/>
  <c r="E73"/>
  <c r="E76" s="1"/>
  <c r="M46"/>
  <c r="M51" s="1"/>
  <c r="E66" s="1"/>
  <c r="E94" i="12"/>
  <c r="E96" s="1"/>
  <c r="M46"/>
  <c r="M51" s="1"/>
  <c r="E65" s="1"/>
  <c r="E73"/>
  <c r="E76" s="1"/>
  <c r="E73" i="21"/>
  <c r="E75" s="1"/>
  <c r="E83"/>
  <c r="E66" i="20"/>
  <c r="E65"/>
  <c r="E66" i="18"/>
  <c r="E65"/>
  <c r="M46" i="17"/>
  <c r="M51" s="1"/>
  <c r="K44" i="15"/>
  <c r="M46" s="1"/>
  <c r="M51" s="1"/>
  <c r="E83" i="14"/>
  <c r="E73"/>
  <c r="E75" s="1"/>
  <c r="E94" i="11"/>
  <c r="E95" s="1"/>
  <c r="E83"/>
  <c r="E73"/>
  <c r="E75" s="1"/>
  <c r="M46"/>
  <c r="M51" s="1"/>
  <c r="M46" i="9"/>
  <c r="M51" s="1"/>
  <c r="E66" s="1"/>
  <c r="E94"/>
  <c r="E99" s="1"/>
  <c r="E96" i="10"/>
  <c r="E95"/>
  <c r="E99"/>
  <c r="E98"/>
  <c r="E73"/>
  <c r="E76" s="1"/>
  <c r="M46"/>
  <c r="M51" s="1"/>
  <c r="E83"/>
  <c r="E83" i="9"/>
  <c r="E73"/>
  <c r="E75" s="1"/>
  <c r="E94" i="8"/>
  <c r="E97" s="1"/>
  <c r="M46"/>
  <c r="M51" s="1"/>
  <c r="E83"/>
  <c r="E73"/>
  <c r="E75" s="1"/>
  <c r="M46" i="7"/>
  <c r="M51" s="1"/>
  <c r="E66" s="1"/>
  <c r="E94"/>
  <c r="E99" s="1"/>
  <c r="E73"/>
  <c r="E84" s="1"/>
  <c r="E83"/>
  <c r="E73" i="6"/>
  <c r="E80" s="1"/>
  <c r="E73" i="5"/>
  <c r="E83"/>
  <c r="E66" i="6"/>
  <c r="E65"/>
  <c r="M46" i="4"/>
  <c r="E65" s="1"/>
  <c r="E96" i="21" l="1"/>
  <c r="E97"/>
  <c r="E98"/>
  <c r="E95"/>
  <c r="E66"/>
  <c r="E96" i="20"/>
  <c r="E101" s="1"/>
  <c r="E98"/>
  <c r="E97"/>
  <c r="E99"/>
  <c r="E92"/>
  <c r="E84"/>
  <c r="E75"/>
  <c r="E76"/>
  <c r="E98" i="19"/>
  <c r="E96"/>
  <c r="E95"/>
  <c r="E97"/>
  <c r="E66"/>
  <c r="E76"/>
  <c r="E75"/>
  <c r="E92"/>
  <c r="E84"/>
  <c r="E75" i="18"/>
  <c r="E80"/>
  <c r="E92"/>
  <c r="E84"/>
  <c r="E98"/>
  <c r="E97"/>
  <c r="E96"/>
  <c r="E99"/>
  <c r="E99" i="17"/>
  <c r="E98"/>
  <c r="E95"/>
  <c r="E96"/>
  <c r="E97"/>
  <c r="E84"/>
  <c r="E80"/>
  <c r="E75"/>
  <c r="E76"/>
  <c r="E95" i="14"/>
  <c r="E97"/>
  <c r="E99"/>
  <c r="E98"/>
  <c r="E96"/>
  <c r="E65"/>
  <c r="E66" i="16"/>
  <c r="E97"/>
  <c r="E101" s="1"/>
  <c r="E95"/>
  <c r="E98"/>
  <c r="E99"/>
  <c r="E92"/>
  <c r="E84"/>
  <c r="E80"/>
  <c r="E76"/>
  <c r="E92" i="15"/>
  <c r="E97"/>
  <c r="E98"/>
  <c r="E95"/>
  <c r="E99"/>
  <c r="E84"/>
  <c r="E75"/>
  <c r="E80"/>
  <c r="E96" i="13"/>
  <c r="E99"/>
  <c r="E97"/>
  <c r="E98"/>
  <c r="E92"/>
  <c r="E84"/>
  <c r="E75"/>
  <c r="E80"/>
  <c r="E65"/>
  <c r="E98" i="12"/>
  <c r="E101" s="1"/>
  <c r="E95"/>
  <c r="E97"/>
  <c r="E99"/>
  <c r="E66"/>
  <c r="E75"/>
  <c r="E80"/>
  <c r="E92"/>
  <c r="E84"/>
  <c r="E92" i="21"/>
  <c r="E84"/>
  <c r="E80"/>
  <c r="E76"/>
  <c r="E66" i="17"/>
  <c r="E65"/>
  <c r="E66" i="15"/>
  <c r="E65"/>
  <c r="E84" i="14"/>
  <c r="E92"/>
  <c r="E76"/>
  <c r="E80"/>
  <c r="E97" i="11"/>
  <c r="E96"/>
  <c r="E99"/>
  <c r="E98"/>
  <c r="E66"/>
  <c r="E65"/>
  <c r="E84"/>
  <c r="E80"/>
  <c r="E92"/>
  <c r="E76"/>
  <c r="E65" i="9"/>
  <c r="E98"/>
  <c r="E95"/>
  <c r="E96"/>
  <c r="E97"/>
  <c r="E101" i="10"/>
  <c r="E92"/>
  <c r="E84"/>
  <c r="E80"/>
  <c r="E75"/>
  <c r="E84" i="9"/>
  <c r="E92"/>
  <c r="E76"/>
  <c r="E80"/>
  <c r="E96" i="8"/>
  <c r="E95"/>
  <c r="E99"/>
  <c r="E98"/>
  <c r="E80"/>
  <c r="E84"/>
  <c r="E92"/>
  <c r="E76"/>
  <c r="E65" i="7"/>
  <c r="E95"/>
  <c r="E101" s="1"/>
  <c r="E96"/>
  <c r="E97"/>
  <c r="E98"/>
  <c r="E76"/>
  <c r="E92"/>
  <c r="E75"/>
  <c r="E80"/>
  <c r="E84" i="6"/>
  <c r="E76"/>
  <c r="E92"/>
  <c r="E75"/>
  <c r="E84" i="5"/>
  <c r="E92"/>
  <c r="E75"/>
  <c r="E76"/>
  <c r="E80"/>
  <c r="E101" i="21" l="1"/>
  <c r="E101" i="19"/>
  <c r="E101" i="18"/>
  <c r="E101" i="17"/>
  <c r="E101" i="14"/>
  <c r="E101" i="15"/>
  <c r="E101" i="13"/>
  <c r="E101" i="11"/>
  <c r="E101" i="9"/>
  <c r="E101" i="8"/>
</calcChain>
</file>

<file path=xl/sharedStrings.xml><?xml version="1.0" encoding="utf-8"?>
<sst xmlns="http://schemas.openxmlformats.org/spreadsheetml/2006/main" count="2256" uniqueCount="143">
  <si>
    <t>Source: Fed Reserve Form FR Y-9C, Section HC-R--Regulatory Capital</t>
  </si>
  <si>
    <t>Bank of America</t>
  </si>
  <si>
    <t>JPMorgan Chase</t>
  </si>
  <si>
    <t>Citigroup</t>
  </si>
  <si>
    <t>Wells Fargo</t>
  </si>
  <si>
    <t>Goldman Sachs</t>
  </si>
  <si>
    <t>Morgan Stanley</t>
  </si>
  <si>
    <t>East West Bancorp</t>
  </si>
  <si>
    <t>First Citizens Bancshares</t>
  </si>
  <si>
    <t>Commerce Bancshares</t>
  </si>
  <si>
    <t>TCF Financial Corporation</t>
  </si>
  <si>
    <t>Rank in Top 50 BHCs</t>
  </si>
  <si>
    <t>Zions Bancorporation</t>
  </si>
  <si>
    <t>Huntington Bancshares</t>
  </si>
  <si>
    <t>Bancwest</t>
  </si>
  <si>
    <t>BBVA USA Bancshares</t>
  </si>
  <si>
    <t>Comerica</t>
  </si>
  <si>
    <t>(Column A)</t>
  </si>
  <si>
    <t>(Column B)</t>
  </si>
  <si>
    <t>(Column C)</t>
  </si>
  <si>
    <t>(Column D)</t>
  </si>
  <si>
    <t>(Column E)</t>
  </si>
  <si>
    <t>(Column F)</t>
  </si>
  <si>
    <t>Line</t>
  </si>
  <si>
    <t>No Risk-Weighting</t>
  </si>
  <si>
    <t>Totals (Sch. HC)</t>
  </si>
  <si>
    <t>Balance Sheet Assets:</t>
  </si>
  <si>
    <t>Cash/Due From</t>
  </si>
  <si>
    <t>Held-to-maturity securities</t>
  </si>
  <si>
    <t>Available-for-sale securities</t>
  </si>
  <si>
    <t>Loans and leases held for sale</t>
  </si>
  <si>
    <t>Loans and leases, net of unearned income</t>
  </si>
  <si>
    <t>LESS: Allowance for loan and lease losses</t>
  </si>
  <si>
    <t>Trading assets</t>
  </si>
  <si>
    <t>All other assets</t>
  </si>
  <si>
    <t>Total Assets (sum 34-42)</t>
  </si>
  <si>
    <t>Derivatives and Off-Balance Sheet Items:</t>
  </si>
  <si>
    <t>Financial standby letters of credit</t>
  </si>
  <si>
    <t>Performance standby letters of credit</t>
  </si>
  <si>
    <t>Commercial and similar letters of credit</t>
  </si>
  <si>
    <t>Risk participations in bankers acceptances</t>
  </si>
  <si>
    <t>Securities lent</t>
  </si>
  <si>
    <t>Retained recourse on small business obligations</t>
  </si>
  <si>
    <t>Recourse and direct credit substitutes</t>
  </si>
  <si>
    <t>All other financial assets sold with recourse</t>
  </si>
  <si>
    <t>All other off-balance sheet liabilities</t>
  </si>
  <si>
    <t>Unused commitments/orig mat &gt; 1yr</t>
  </si>
  <si>
    <t>Unused commitments/orig mat &lt; 1yr to ABCP</t>
  </si>
  <si>
    <t>Derivative contracts</t>
  </si>
  <si>
    <t>53a</t>
  </si>
  <si>
    <t>53b</t>
  </si>
  <si>
    <t>Credit Conversion Factor</t>
  </si>
  <si>
    <t>Credit Equivalent Amount</t>
  </si>
  <si>
    <t>Allocation by Risk Weight Category</t>
  </si>
  <si>
    <t>Face Value or Notional Amount</t>
  </si>
  <si>
    <t>1.00 or 12.5</t>
  </si>
  <si>
    <t>Totals:</t>
  </si>
  <si>
    <t>Total assets, derivatives, and off-balance sheet items</t>
  </si>
  <si>
    <t xml:space="preserve">   by risk weight category (each Column, sum 43-54)</t>
  </si>
  <si>
    <t>Risk weight factor</t>
  </si>
  <si>
    <t>Risk-weighted assets by risk weight category (55x56)</t>
  </si>
  <si>
    <t>Market risk equivalent assets</t>
  </si>
  <si>
    <t xml:space="preserve">Risk-weighted assets before deductions for excess </t>
  </si>
  <si>
    <t xml:space="preserve">   allowance for loan and lease losses and </t>
  </si>
  <si>
    <t xml:space="preserve">   allocated transfer risk reserve (sum 57, Col C-F, 58)</t>
  </si>
  <si>
    <t>LESS: Excess allowance for loan and lease losses</t>
  </si>
  <si>
    <t>LESS: Allocated transfer risk reserve</t>
  </si>
  <si>
    <t>Total risk-weighted assets (59 minus 60 and 61)</t>
  </si>
  <si>
    <t>Total derivatives and off-balance sheet items</t>
  </si>
  <si>
    <t>Tier 1 capital</t>
  </si>
  <si>
    <t>Total risk-based capital</t>
  </si>
  <si>
    <t>Tier 1 risk-based capital ratio (line 11 / line 62)</t>
  </si>
  <si>
    <t>Total risk-based capital ratio (line 21 / line 62)</t>
  </si>
  <si>
    <t>As presented in the FR Y-9C:</t>
  </si>
  <si>
    <t>Risk-Based Capital Ratios:</t>
  </si>
  <si>
    <t>Calculated as a check:</t>
  </si>
  <si>
    <t>Fed Funds Sold and Sec Purchased u agmt to Resell</t>
  </si>
  <si>
    <t xml:space="preserve"> </t>
  </si>
  <si>
    <t>Calculations:</t>
  </si>
  <si>
    <t>Risk-Weighted Assets on Balance Sheet</t>
  </si>
  <si>
    <t>Risk-Weighted Assets off Balance Sheet</t>
  </si>
  <si>
    <t>RW Balance Sheet Assets as Percentage of Total RW Assets</t>
  </si>
  <si>
    <t>RW Off-Bal Sheet Assets as Percentage of Total RW Assets</t>
  </si>
  <si>
    <t>RW Derivatives</t>
  </si>
  <si>
    <t>RW Derivatives as Percentage of RW Off-BS RW Assets</t>
  </si>
  <si>
    <t>RW Derivatives as Percentage of Total RW Assets</t>
  </si>
  <si>
    <t>RW Loans and Leases as Percentage of RW Bal Sheet Assets</t>
  </si>
  <si>
    <t>RW Loans and Leases as Percentage of Total RW Assets</t>
  </si>
  <si>
    <t>Total RW Assets (check)</t>
  </si>
  <si>
    <t>RW Loans and Leases (net of allowance for losses) (38 thru 40)</t>
  </si>
  <si>
    <t>Zero-Weighted Derivatives as % of Derivatives Credit Eq Amt</t>
  </si>
  <si>
    <t>20% Bucket Derivatives as % of Derivatives CEA</t>
  </si>
  <si>
    <t>50% Bucket Derivatives as % Derivatives CEA</t>
  </si>
  <si>
    <t>100% Bucket Derivatives as % Derivatives CEA</t>
  </si>
  <si>
    <t>Morgan Stanley: Regulatory Capital Snapshot 2010</t>
  </si>
  <si>
    <t>TCF Financial Corporation: Regulatory Capital Snapshot 2010</t>
  </si>
  <si>
    <t>Average Total Assets (line 22)</t>
  </si>
  <si>
    <t>Total RW Assets/Average Total Assets (%)</t>
  </si>
  <si>
    <t xml:space="preserve">  </t>
  </si>
  <si>
    <t>Huntington Bancshares Incorporated: Regulatory Capital Snapshot 2010</t>
  </si>
  <si>
    <t>Percent in 0% Risk-Weighting Bucket</t>
  </si>
  <si>
    <t/>
  </si>
  <si>
    <t>Percent in 20% Risk-Weighting Bucket</t>
  </si>
  <si>
    <t>Percent in 50% Risk-Weighting Bucket</t>
  </si>
  <si>
    <t>Percent in 100% Risk-Weighting Bucket</t>
  </si>
  <si>
    <t>Percent with No Risk Weighting</t>
  </si>
  <si>
    <t xml:space="preserve">   Check</t>
  </si>
  <si>
    <t>Total On- and Off (CEA) BS Items Before Risk Weighting</t>
  </si>
  <si>
    <t>East West Bancorp, Inc.:  Regulatory Capital Snapshot 2010</t>
  </si>
  <si>
    <t>Hancock Holding Company</t>
  </si>
  <si>
    <t>SVB Financial Group</t>
  </si>
  <si>
    <t>Discover Financial Services</t>
  </si>
  <si>
    <t>First Citizens Bancshares, Inc.: Regulatory Capital Snapshot 2010</t>
  </si>
  <si>
    <t>N/A</t>
  </si>
  <si>
    <t>SVB Financial Group: Regulatory Capital Snapshot 2010</t>
  </si>
  <si>
    <t>Hancock Holding Company: Regulatory Capital Snapshot 2010</t>
  </si>
  <si>
    <t>Commerce Bancshares, Inc.: Regulatory Snapshot 2010</t>
  </si>
  <si>
    <t>Bank of America Corporation: Regulatory Capital Snapshot 2010</t>
  </si>
  <si>
    <t>Citigroup: Regulatory Capital Snapshot 2010</t>
  </si>
  <si>
    <t>JPMorgan Chase &amp; Co.: Regulatory Capital Snapshot 2010</t>
  </si>
  <si>
    <t>Wells Fargo &amp; Company: Regulatory Capital Snapshot 2010</t>
  </si>
  <si>
    <t>The Goldman Sachs Group, Inc.: Regulatory Capital Snapshot 2010</t>
  </si>
  <si>
    <t>Bancwest Corporation: Regulatory Capital Snapshot 2010</t>
  </si>
  <si>
    <t>Discover Financial Services: Regulatory Capital Snapshot 2010</t>
  </si>
  <si>
    <t>BBVA USA Bancshares, Inc.: Regulatory Capital Snapshot 2010</t>
  </si>
  <si>
    <t>Comerica Incorporated: Regulatory Capital Snapshot 2010</t>
  </si>
  <si>
    <t>Zions Bancorporation: Regulatory Capital Snapshot 2010</t>
  </si>
  <si>
    <t>Top Six Peer Group</t>
  </si>
  <si>
    <t>Bottom Six Peer Group</t>
  </si>
  <si>
    <t>Bank Holding Company</t>
  </si>
  <si>
    <t>Bank Holding Company Peer Group Comparisons</t>
  </si>
  <si>
    <t>As of 12/31/2010</t>
  </si>
  <si>
    <t>Ranking From the Fed's List of the Top Fifty Bank Holding Companies</t>
  </si>
  <si>
    <t>average</t>
  </si>
  <si>
    <t>Calculations (Assets below in $000's):</t>
  </si>
  <si>
    <t>Calculations (Assets below in $  Thousands -- as in Fed report):</t>
  </si>
  <si>
    <t>Assets as of 12/31/2011 ($ Billions)</t>
  </si>
  <si>
    <t>Assets as of 12/31/2010 ($BL)</t>
  </si>
  <si>
    <t>First $50 BL Six Peer Group</t>
  </si>
  <si>
    <t>Bank Holding Company Peer Group Comparisons: Top Six BHCs in Fed's Top 50 Ranking</t>
  </si>
  <si>
    <t>Bank Holding Company Peer Group Comparisons: Bottom Six BHCs in Fed's Top Fifty Ranking</t>
  </si>
  <si>
    <t xml:space="preserve">Bank Holding Company Peer Group Comparisons: First BHCs with $50 BL in Assets in Fed's Top Fifty BHC Ranking </t>
  </si>
  <si>
    <t>Zions Bancorp.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</si>
</sst>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9" fontId="0" fillId="0" borderId="0" xfId="0" applyNumberFormat="1"/>
    <xf numFmtId="0" fontId="3" fillId="0" borderId="0" xfId="0" applyFont="1"/>
    <xf numFmtId="10" fontId="0" fillId="0" borderId="0" xfId="0" applyNumberFormat="1"/>
    <xf numFmtId="3" fontId="0" fillId="0" borderId="0" xfId="0" applyNumberFormat="1"/>
    <xf numFmtId="3" fontId="0" fillId="3" borderId="0" xfId="0" applyNumberFormat="1" applyFill="1"/>
    <xf numFmtId="3" fontId="0" fillId="2" borderId="0" xfId="0" applyNumberFormat="1" applyFill="1"/>
    <xf numFmtId="0" fontId="0" fillId="3" borderId="0" xfId="0" applyFill="1" applyAlignment="1">
      <alignment horizontal="center"/>
    </xf>
    <xf numFmtId="3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/>
    <xf numFmtId="0" fontId="0" fillId="0" borderId="0" xfId="0" applyAlignment="1">
      <alignment wrapText="1"/>
    </xf>
    <xf numFmtId="0" fontId="4" fillId="0" borderId="0" xfId="0" applyFont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4" borderId="0" xfId="0" applyFont="1" applyFill="1"/>
    <xf numFmtId="0" fontId="0" fillId="4" borderId="0" xfId="0" applyFill="1"/>
    <xf numFmtId="164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/>
    <xf numFmtId="0" fontId="0" fillId="0" borderId="0" xfId="0" applyFill="1"/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/>
    <xf numFmtId="0" fontId="0" fillId="0" borderId="4" xfId="0" applyBorder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Fill="1" applyBorder="1"/>
    <xf numFmtId="164" fontId="0" fillId="0" borderId="0" xfId="0" applyNumberForma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9" fontId="0" fillId="0" borderId="5" xfId="0" applyNumberFormat="1" applyBorder="1" applyAlignment="1">
      <alignment horizontal="center"/>
    </xf>
    <xf numFmtId="0" fontId="0" fillId="0" borderId="6" xfId="0" applyBorder="1"/>
    <xf numFmtId="9" fontId="0" fillId="0" borderId="7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9" fontId="0" fillId="0" borderId="4" xfId="0" applyNumberFormat="1" applyBorder="1" applyAlignment="1">
      <alignment horizontal="center"/>
    </xf>
    <xf numFmtId="9" fontId="0" fillId="0" borderId="6" xfId="0" applyNumberFormat="1" applyBorder="1" applyAlignment="1">
      <alignment horizontal="center"/>
    </xf>
    <xf numFmtId="0" fontId="4" fillId="0" borderId="9" xfId="0" applyFont="1" applyBorder="1" applyAlignment="1">
      <alignment wrapText="1"/>
    </xf>
    <xf numFmtId="0" fontId="4" fillId="0" borderId="9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9" xfId="0" applyFont="1" applyBorder="1"/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9" xfId="0" applyBorder="1"/>
    <xf numFmtId="9" fontId="0" fillId="0" borderId="9" xfId="0" applyNumberFormat="1" applyBorder="1" applyAlignment="1">
      <alignment horizontal="center"/>
    </xf>
    <xf numFmtId="9" fontId="0" fillId="0" borderId="10" xfId="0" applyNumberFormat="1" applyBorder="1" applyAlignment="1">
      <alignment horizontal="center"/>
    </xf>
    <xf numFmtId="9" fontId="0" fillId="0" borderId="11" xfId="0" applyNumberFormat="1" applyBorder="1" applyAlignment="1">
      <alignment horizontal="center"/>
    </xf>
    <xf numFmtId="0" fontId="3" fillId="0" borderId="4" xfId="0" applyFont="1" applyBorder="1"/>
    <xf numFmtId="0" fontId="0" fillId="0" borderId="13" xfId="0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9" fontId="0" fillId="0" borderId="13" xfId="0" applyNumberFormat="1" applyBorder="1" applyAlignment="1">
      <alignment horizontal="center"/>
    </xf>
    <xf numFmtId="9" fontId="0" fillId="0" borderId="12" xfId="0" applyNumberFormat="1" applyBorder="1" applyAlignment="1">
      <alignment horizontal="center"/>
    </xf>
    <xf numFmtId="0" fontId="4" fillId="0" borderId="14" xfId="0" applyFont="1" applyBorder="1" applyAlignment="1">
      <alignment horizontal="center" wrapText="1"/>
    </xf>
    <xf numFmtId="0" fontId="4" fillId="0" borderId="1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0" borderId="15" xfId="0" applyNumberFormat="1" applyFill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9" fontId="0" fillId="0" borderId="15" xfId="0" applyNumberFormat="1" applyBorder="1" applyAlignment="1">
      <alignment horizontal="center"/>
    </xf>
    <xf numFmtId="9" fontId="0" fillId="0" borderId="14" xfId="0" applyNumberFormat="1" applyBorder="1" applyAlignment="1">
      <alignment horizontal="center"/>
    </xf>
    <xf numFmtId="0" fontId="5" fillId="0" borderId="1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0" xfId="0" applyBorder="1"/>
    <xf numFmtId="0" fontId="4" fillId="0" borderId="4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" fillId="0" borderId="4" xfId="0" applyFont="1" applyBorder="1"/>
    <xf numFmtId="0" fontId="0" fillId="0" borderId="7" xfId="0" applyBorder="1"/>
    <xf numFmtId="0" fontId="0" fillId="0" borderId="1" xfId="0" applyBorder="1" applyAlignment="1">
      <alignment horizontal="center" wrapText="1"/>
    </xf>
    <xf numFmtId="0" fontId="4" fillId="0" borderId="6" xfId="0" applyFon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3" fontId="0" fillId="0" borderId="18" xfId="0" applyNumberFormat="1" applyBorder="1" applyAlignment="1">
      <alignment horizontal="center"/>
    </xf>
    <xf numFmtId="9" fontId="0" fillId="0" borderId="16" xfId="0" applyNumberFormat="1" applyBorder="1" applyAlignment="1">
      <alignment horizontal="center"/>
    </xf>
    <xf numFmtId="9" fontId="0" fillId="0" borderId="17" xfId="0" applyNumberFormat="1" applyBorder="1" applyAlignment="1">
      <alignment horizontal="center"/>
    </xf>
    <xf numFmtId="9" fontId="0" fillId="0" borderId="18" xfId="0" applyNumberFormat="1" applyBorder="1" applyAlignment="1">
      <alignment horizontal="center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9" fontId="0" fillId="0" borderId="23" xfId="0" applyNumberFormat="1" applyBorder="1" applyAlignment="1">
      <alignment horizontal="center"/>
    </xf>
    <xf numFmtId="9" fontId="0" fillId="0" borderId="22" xfId="0" applyNumberFormat="1" applyBorder="1" applyAlignment="1">
      <alignment horizontal="center"/>
    </xf>
    <xf numFmtId="0" fontId="0" fillId="0" borderId="25" xfId="0" applyBorder="1" applyAlignment="1">
      <alignment horizontal="center" wrapText="1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164" fontId="0" fillId="0" borderId="27" xfId="0" applyNumberFormat="1" applyFill="1" applyBorder="1" applyAlignment="1">
      <alignment horizontal="center"/>
    </xf>
    <xf numFmtId="0" fontId="0" fillId="0" borderId="28" xfId="0" applyBorder="1" applyAlignment="1">
      <alignment horizontal="center"/>
    </xf>
    <xf numFmtId="3" fontId="0" fillId="0" borderId="27" xfId="0" applyNumberFormat="1" applyBorder="1" applyAlignment="1">
      <alignment horizontal="center"/>
    </xf>
    <xf numFmtId="9" fontId="0" fillId="0" borderId="27" xfId="0" applyNumberFormat="1" applyBorder="1" applyAlignment="1">
      <alignment horizontal="center"/>
    </xf>
    <xf numFmtId="9" fontId="0" fillId="0" borderId="28" xfId="0" applyNumberFormat="1" applyBorder="1" applyAlignment="1">
      <alignment horizontal="center"/>
    </xf>
    <xf numFmtId="9" fontId="0" fillId="0" borderId="26" xfId="0" applyNumberForma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4" fillId="0" borderId="1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/>
    <xf numFmtId="0" fontId="0" fillId="0" borderId="25" xfId="0" applyBorder="1" applyAlignment="1">
      <alignment horizontal="center"/>
    </xf>
    <xf numFmtId="9" fontId="0" fillId="0" borderId="24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3"/>
  <sheetViews>
    <sheetView tabSelected="1" topLeftCell="A5" workbookViewId="0">
      <selection activeCell="I15" sqref="I15"/>
    </sheetView>
  </sheetViews>
  <sheetFormatPr defaultRowHeight="15"/>
  <cols>
    <col min="1" max="1" width="56" customWidth="1"/>
    <col min="2" max="2" width="12.7109375" style="25" customWidth="1"/>
    <col min="3" max="3" width="14.7109375" style="25" customWidth="1"/>
    <col min="4" max="4" width="12.7109375" style="25" customWidth="1"/>
  </cols>
  <sheetData>
    <row r="1" spans="1:4" s="22" customFormat="1">
      <c r="A1" s="22" t="s">
        <v>130</v>
      </c>
      <c r="B1" s="28"/>
      <c r="C1" s="28"/>
      <c r="D1" s="28"/>
    </row>
    <row r="2" spans="1:4" s="22" customFormat="1">
      <c r="A2" s="22" t="s">
        <v>0</v>
      </c>
      <c r="B2" s="28"/>
      <c r="C2" s="28"/>
      <c r="D2" s="28"/>
    </row>
    <row r="3" spans="1:4" s="22" customFormat="1">
      <c r="A3" s="22" t="s">
        <v>131</v>
      </c>
      <c r="B3" s="28"/>
      <c r="C3" s="28"/>
      <c r="D3" s="28"/>
    </row>
    <row r="4" spans="1:4" s="22" customFormat="1">
      <c r="A4" s="22" t="s">
        <v>132</v>
      </c>
      <c r="B4" s="28"/>
      <c r="C4" s="28"/>
      <c r="D4" s="28"/>
    </row>
    <row r="5" spans="1:4" s="22" customFormat="1" ht="15.75" thickBot="1">
      <c r="B5" s="28"/>
      <c r="C5" s="28"/>
      <c r="D5" s="28"/>
    </row>
    <row r="6" spans="1:4" s="38" customFormat="1" ht="33" customHeight="1" thickBot="1">
      <c r="A6" s="59" t="s">
        <v>129</v>
      </c>
      <c r="B6" s="60" t="s">
        <v>127</v>
      </c>
      <c r="C6" s="75" t="s">
        <v>138</v>
      </c>
      <c r="D6" s="61" t="s">
        <v>128</v>
      </c>
    </row>
    <row r="7" spans="1:4" s="22" customFormat="1" ht="15.75" thickBot="1">
      <c r="A7" s="62"/>
      <c r="B7" s="63" t="s">
        <v>133</v>
      </c>
      <c r="C7" s="76" t="s">
        <v>133</v>
      </c>
      <c r="D7" s="64" t="s">
        <v>133</v>
      </c>
    </row>
    <row r="8" spans="1:4">
      <c r="A8" s="41"/>
      <c r="B8" s="54"/>
      <c r="C8" s="77"/>
      <c r="D8" s="43"/>
    </row>
    <row r="9" spans="1:4" s="35" customFormat="1">
      <c r="A9" s="44" t="s">
        <v>136</v>
      </c>
      <c r="B9" s="55">
        <v>1582.5829999999999</v>
      </c>
      <c r="C9" s="78">
        <v>59.986999999999995</v>
      </c>
      <c r="D9" s="46">
        <v>20.081666666666667</v>
      </c>
    </row>
    <row r="10" spans="1:4">
      <c r="A10" s="41"/>
      <c r="B10" s="56"/>
      <c r="C10" s="77"/>
      <c r="D10" s="43"/>
    </row>
    <row r="11" spans="1:4">
      <c r="A11" s="69" t="s">
        <v>135</v>
      </c>
      <c r="B11" s="56"/>
      <c r="C11" s="77"/>
      <c r="D11" s="43"/>
    </row>
    <row r="12" spans="1:4">
      <c r="A12" s="41"/>
      <c r="B12" s="56"/>
      <c r="C12" s="77"/>
      <c r="D12" s="43"/>
    </row>
    <row r="13" spans="1:4">
      <c r="A13" s="41" t="s">
        <v>79</v>
      </c>
      <c r="B13" s="56">
        <v>942930185.39999998</v>
      </c>
      <c r="C13" s="79">
        <v>46113188.600000001</v>
      </c>
      <c r="D13" s="48">
        <v>10298001.883333333</v>
      </c>
    </row>
    <row r="14" spans="1:4">
      <c r="A14" s="41" t="s">
        <v>80</v>
      </c>
      <c r="B14" s="56">
        <v>193711335.78333333</v>
      </c>
      <c r="C14" s="79">
        <v>5230968.6166666662</v>
      </c>
      <c r="D14" s="48">
        <v>857137.20000000007</v>
      </c>
    </row>
    <row r="15" spans="1:4">
      <c r="A15" s="41" t="s">
        <v>88</v>
      </c>
      <c r="B15" s="56">
        <v>1136641521.1833334</v>
      </c>
      <c r="C15" s="79">
        <v>51344157.216666669</v>
      </c>
      <c r="D15" s="48">
        <v>11155139.083333334</v>
      </c>
    </row>
    <row r="16" spans="1:4">
      <c r="A16" s="41"/>
      <c r="B16" s="54"/>
      <c r="C16" s="77"/>
      <c r="D16" s="43"/>
    </row>
    <row r="17" spans="1:4">
      <c r="A17" s="41" t="s">
        <v>81</v>
      </c>
      <c r="B17" s="57">
        <v>0.82063658961712482</v>
      </c>
      <c r="C17" s="80">
        <v>0.90059237078082488</v>
      </c>
      <c r="D17" s="50">
        <v>0.9170094942909861</v>
      </c>
    </row>
    <row r="18" spans="1:4">
      <c r="A18" s="41" t="s">
        <v>82</v>
      </c>
      <c r="B18" s="57">
        <v>0.17936341038287518</v>
      </c>
      <c r="C18" s="80">
        <v>9.9407629219175217E-2</v>
      </c>
      <c r="D18" s="50">
        <v>8.2990505709013937E-2</v>
      </c>
    </row>
    <row r="19" spans="1:4">
      <c r="A19" s="41"/>
      <c r="B19" s="54"/>
      <c r="C19" s="77"/>
      <c r="D19" s="43"/>
    </row>
    <row r="20" spans="1:4">
      <c r="A20" s="41" t="s">
        <v>83</v>
      </c>
      <c r="B20" s="56">
        <v>76120078.016666666</v>
      </c>
      <c r="C20" s="79">
        <v>206671.91666666666</v>
      </c>
      <c r="D20" s="48">
        <v>11635.483333333332</v>
      </c>
    </row>
    <row r="21" spans="1:4">
      <c r="A21" s="41" t="s">
        <v>84</v>
      </c>
      <c r="B21" s="57">
        <v>0.4182701317403934</v>
      </c>
      <c r="C21" s="80">
        <v>0.17986591258895582</v>
      </c>
      <c r="D21" s="50">
        <v>7.2085459785687688E-3</v>
      </c>
    </row>
    <row r="22" spans="1:4">
      <c r="A22" s="41" t="s">
        <v>85</v>
      </c>
      <c r="B22" s="57">
        <v>8.1307112650445476E-2</v>
      </c>
      <c r="C22" s="80">
        <v>3.973456344270705E-3</v>
      </c>
      <c r="D22" s="50">
        <v>1.1105834823515038E-3</v>
      </c>
    </row>
    <row r="23" spans="1:4">
      <c r="A23" s="41"/>
      <c r="B23" s="54"/>
      <c r="C23" s="77"/>
      <c r="D23" s="43"/>
    </row>
    <row r="24" spans="1:4">
      <c r="A24" s="41" t="s">
        <v>89</v>
      </c>
      <c r="B24" s="56">
        <v>434742737.68333334</v>
      </c>
      <c r="C24" s="79">
        <v>39574874.516666673</v>
      </c>
      <c r="D24" s="48">
        <v>8248512.2999999998</v>
      </c>
    </row>
    <row r="25" spans="1:4">
      <c r="A25" s="41" t="s">
        <v>86</v>
      </c>
      <c r="B25" s="57">
        <v>0.38629959170958722</v>
      </c>
      <c r="C25" s="80">
        <v>0.85662898931287168</v>
      </c>
      <c r="D25" s="50">
        <v>0.78874375842324651</v>
      </c>
    </row>
    <row r="26" spans="1:4">
      <c r="A26" s="41" t="s">
        <v>87</v>
      </c>
      <c r="B26" s="57">
        <v>0.32428923331738968</v>
      </c>
      <c r="C26" s="80">
        <v>0.77314071503537474</v>
      </c>
      <c r="D26" s="50">
        <v>0.72821896277377196</v>
      </c>
    </row>
    <row r="27" spans="1:4">
      <c r="A27" s="41"/>
      <c r="B27" s="54"/>
      <c r="C27" s="77"/>
      <c r="D27" s="50"/>
    </row>
    <row r="28" spans="1:4">
      <c r="A28" s="41" t="s">
        <v>90</v>
      </c>
      <c r="B28" s="57">
        <v>6.296266614897604E-2</v>
      </c>
      <c r="C28" s="80">
        <v>0</v>
      </c>
      <c r="D28" s="50">
        <v>0</v>
      </c>
    </row>
    <row r="29" spans="1:4">
      <c r="A29" s="41" t="s">
        <v>91</v>
      </c>
      <c r="B29" s="57">
        <v>0.58793268971924462</v>
      </c>
      <c r="C29" s="80">
        <v>0.44207183513251408</v>
      </c>
      <c r="D29" s="50">
        <v>0.20539946153243502</v>
      </c>
    </row>
    <row r="30" spans="1:4">
      <c r="A30" s="41" t="s">
        <v>92</v>
      </c>
      <c r="B30" s="57">
        <v>0.34910464413177938</v>
      </c>
      <c r="C30" s="80">
        <v>0.55792816486748598</v>
      </c>
      <c r="D30" s="50">
        <v>0.62793387180089832</v>
      </c>
    </row>
    <row r="31" spans="1:4">
      <c r="A31" s="41" t="s">
        <v>93</v>
      </c>
      <c r="B31" s="57">
        <v>0</v>
      </c>
      <c r="C31" s="80">
        <v>0</v>
      </c>
      <c r="D31" s="50">
        <v>0</v>
      </c>
    </row>
    <row r="32" spans="1:4">
      <c r="A32" s="41"/>
      <c r="B32" s="54"/>
      <c r="C32" s="77"/>
      <c r="D32" s="43"/>
    </row>
    <row r="33" spans="1:4">
      <c r="A33" s="41" t="s">
        <v>96</v>
      </c>
      <c r="B33" s="56">
        <v>1568218517.6666667</v>
      </c>
      <c r="C33" s="79">
        <v>59687926.166666664</v>
      </c>
      <c r="D33" s="48">
        <v>17173059.666666668</v>
      </c>
    </row>
    <row r="34" spans="1:4">
      <c r="A34" s="41" t="s">
        <v>97</v>
      </c>
      <c r="B34" s="57">
        <v>0.63692615268163399</v>
      </c>
      <c r="C34" s="80">
        <v>0.86427943649429029</v>
      </c>
      <c r="D34" s="50">
        <v>0.64888477946809464</v>
      </c>
    </row>
    <row r="35" spans="1:4">
      <c r="A35" s="41"/>
      <c r="B35" s="54"/>
      <c r="C35" s="77"/>
      <c r="D35" s="43"/>
    </row>
    <row r="36" spans="1:4">
      <c r="A36" s="41" t="s">
        <v>107</v>
      </c>
      <c r="B36" s="56">
        <v>2045632087.5</v>
      </c>
      <c r="C36" s="79">
        <v>65984277.833333336</v>
      </c>
      <c r="D36" s="48">
        <v>18360407.166666668</v>
      </c>
    </row>
    <row r="37" spans="1:4">
      <c r="A37" s="41" t="s">
        <v>105</v>
      </c>
      <c r="B37" s="57">
        <v>0.17106619895017627</v>
      </c>
      <c r="C37" s="80">
        <v>7.9061894505899153E-3</v>
      </c>
      <c r="D37" s="50">
        <v>4.9185095650502121E-3</v>
      </c>
    </row>
    <row r="38" spans="1:4">
      <c r="A38" s="41" t="s">
        <v>100</v>
      </c>
      <c r="B38" s="57">
        <v>0.2356754276056503</v>
      </c>
      <c r="C38" s="80">
        <v>6.7522454854478872E-2</v>
      </c>
      <c r="D38" s="50">
        <v>8.4509311082777108E-2</v>
      </c>
    </row>
    <row r="39" spans="1:4">
      <c r="A39" s="41" t="s">
        <v>102</v>
      </c>
      <c r="B39" s="57">
        <v>0.20268718090652058</v>
      </c>
      <c r="C39" s="80">
        <v>0.13732158592695531</v>
      </c>
      <c r="D39" s="50">
        <v>0.31089982898969215</v>
      </c>
    </row>
    <row r="40" spans="1:4">
      <c r="A40" s="41" t="s">
        <v>103</v>
      </c>
      <c r="B40" s="57">
        <v>0.10346161297257907</v>
      </c>
      <c r="C40" s="80">
        <v>9.100739263613028E-2</v>
      </c>
      <c r="D40" s="50">
        <v>0.11450341088014744</v>
      </c>
    </row>
    <row r="41" spans="1:4">
      <c r="A41" s="41" t="s">
        <v>104</v>
      </c>
      <c r="B41" s="57">
        <v>0.28710957956507382</v>
      </c>
      <c r="C41" s="80">
        <v>0.69624237713184556</v>
      </c>
      <c r="D41" s="50">
        <v>0.48516893948233308</v>
      </c>
    </row>
    <row r="42" spans="1:4" ht="15.75" thickBot="1">
      <c r="A42" s="41" t="s">
        <v>101</v>
      </c>
      <c r="B42" s="57"/>
      <c r="C42" s="80"/>
      <c r="D42" s="50"/>
    </row>
    <row r="43" spans="1:4" ht="15.75" thickBot="1">
      <c r="A43" s="65" t="s">
        <v>106</v>
      </c>
      <c r="B43" s="66">
        <v>1</v>
      </c>
      <c r="C43" s="81">
        <v>1</v>
      </c>
      <c r="D43" s="68">
        <v>1</v>
      </c>
    </row>
  </sheetData>
  <printOptions horizontalCentered="1" verticalCentered="1"/>
  <pageMargins left="0.45" right="0.45" top="0.5" bottom="0.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101"/>
  <sheetViews>
    <sheetView topLeftCell="A11" zoomScaleNormal="100" workbookViewId="0">
      <selection activeCell="I35" sqref="I35:L35"/>
    </sheetView>
  </sheetViews>
  <sheetFormatPr defaultRowHeight="15"/>
  <cols>
    <col min="1" max="1" width="54.85546875" customWidth="1"/>
    <col min="2" max="2" width="2" customWidth="1"/>
    <col min="3" max="3" width="10.85546875" style="19" customWidth="1"/>
    <col min="4" max="4" width="1.7109375" style="19" customWidth="1"/>
    <col min="5" max="5" width="20.140625" customWidth="1"/>
    <col min="6" max="6" width="1.5703125" customWidth="1"/>
    <col min="7" max="7" width="12.85546875" customWidth="1"/>
    <col min="8" max="8" width="1.5703125" customWidth="1"/>
    <col min="9" max="9" width="19.85546875" customWidth="1"/>
    <col min="10" max="10" width="21.42578125" customWidth="1"/>
    <col min="11" max="11" width="24.5703125" customWidth="1"/>
    <col min="12" max="12" width="20.7109375" customWidth="1"/>
    <col min="13" max="13" width="21.42578125" customWidth="1"/>
    <col min="14" max="14" width="23.85546875" customWidth="1"/>
    <col min="15" max="15" width="26.5703125" customWidth="1"/>
  </cols>
  <sheetData>
    <row r="1" spans="1:13">
      <c r="A1" t="s">
        <v>117</v>
      </c>
    </row>
    <row r="3" spans="1:13">
      <c r="C3" s="19" t="s">
        <v>23</v>
      </c>
      <c r="E3" s="19" t="s">
        <v>17</v>
      </c>
      <c r="F3" s="19"/>
      <c r="G3" s="19"/>
      <c r="H3" s="19"/>
      <c r="I3" s="19" t="s">
        <v>18</v>
      </c>
      <c r="J3" s="19" t="s">
        <v>19</v>
      </c>
      <c r="K3" s="19" t="s">
        <v>20</v>
      </c>
      <c r="L3" s="19" t="s">
        <v>21</v>
      </c>
      <c r="M3" s="19" t="s">
        <v>22</v>
      </c>
    </row>
    <row r="4" spans="1:13">
      <c r="E4" s="19" t="s">
        <v>25</v>
      </c>
      <c r="F4" s="19"/>
      <c r="G4" s="19"/>
      <c r="H4" s="19"/>
      <c r="I4" s="19" t="s">
        <v>24</v>
      </c>
      <c r="J4" s="2">
        <v>0</v>
      </c>
      <c r="K4" s="2">
        <v>0.2</v>
      </c>
      <c r="L4" s="2">
        <v>0.5</v>
      </c>
      <c r="M4" s="2">
        <v>1</v>
      </c>
    </row>
    <row r="7" spans="1:13">
      <c r="A7" s="3" t="s">
        <v>26</v>
      </c>
    </row>
    <row r="9" spans="1:13">
      <c r="A9" t="s">
        <v>27</v>
      </c>
      <c r="C9" s="19">
        <v>34</v>
      </c>
      <c r="E9" s="13">
        <f>SUM(I9:M9)</f>
        <v>133222257</v>
      </c>
      <c r="F9" s="13"/>
      <c r="G9" s="13"/>
      <c r="H9" s="13"/>
      <c r="I9" s="13">
        <v>0</v>
      </c>
      <c r="J9" s="13">
        <v>86748785</v>
      </c>
      <c r="K9" s="13">
        <v>44053227</v>
      </c>
      <c r="L9" s="14"/>
      <c r="M9" s="13">
        <v>2420245</v>
      </c>
    </row>
    <row r="10" spans="1:13">
      <c r="A10" t="s">
        <v>28</v>
      </c>
      <c r="C10" s="19">
        <v>35</v>
      </c>
      <c r="E10" s="13">
        <f t="shared" ref="E10:E17" si="0">SUM(I10:M10)</f>
        <v>426936</v>
      </c>
      <c r="F10" s="13"/>
      <c r="G10" s="13"/>
      <c r="H10" s="13"/>
      <c r="I10" s="13">
        <v>0</v>
      </c>
      <c r="J10" s="13">
        <v>0</v>
      </c>
      <c r="K10" s="13">
        <v>522</v>
      </c>
      <c r="L10" s="13">
        <v>0</v>
      </c>
      <c r="M10" s="13">
        <v>426414</v>
      </c>
    </row>
    <row r="11" spans="1:13">
      <c r="A11" t="s">
        <v>29</v>
      </c>
      <c r="C11" s="19">
        <v>36</v>
      </c>
      <c r="E11" s="13">
        <f t="shared" si="0"/>
        <v>360388986</v>
      </c>
      <c r="F11" s="13"/>
      <c r="G11" s="13"/>
      <c r="H11" s="13"/>
      <c r="I11" s="13">
        <v>13401391</v>
      </c>
      <c r="J11" s="13">
        <v>126125763</v>
      </c>
      <c r="K11" s="13">
        <v>158396492</v>
      </c>
      <c r="L11" s="13">
        <v>2542811</v>
      </c>
      <c r="M11" s="13">
        <v>59922529</v>
      </c>
    </row>
    <row r="12" spans="1:13">
      <c r="A12" t="s">
        <v>76</v>
      </c>
      <c r="C12" s="19">
        <v>37</v>
      </c>
      <c r="E12" s="13">
        <f t="shared" si="0"/>
        <v>229979189</v>
      </c>
      <c r="F12" s="13"/>
      <c r="G12" s="13"/>
      <c r="H12" s="13"/>
      <c r="I12" s="14"/>
      <c r="J12" s="13">
        <v>187119685</v>
      </c>
      <c r="K12" s="13">
        <v>24844992</v>
      </c>
      <c r="L12" s="14"/>
      <c r="M12" s="13">
        <v>18014512</v>
      </c>
    </row>
    <row r="13" spans="1:13">
      <c r="A13" t="s">
        <v>30</v>
      </c>
      <c r="C13" s="19">
        <v>38</v>
      </c>
      <c r="E13" s="13">
        <f t="shared" si="0"/>
        <v>35057574</v>
      </c>
      <c r="F13" s="13"/>
      <c r="G13" s="13"/>
      <c r="H13" s="13"/>
      <c r="I13" s="13">
        <v>0</v>
      </c>
      <c r="J13" s="13">
        <v>0</v>
      </c>
      <c r="K13" s="13">
        <v>15432110</v>
      </c>
      <c r="L13" s="13">
        <v>4865884</v>
      </c>
      <c r="M13" s="13">
        <v>14759580</v>
      </c>
    </row>
    <row r="14" spans="1:13">
      <c r="A14" t="s">
        <v>31</v>
      </c>
      <c r="C14" s="19">
        <v>39</v>
      </c>
      <c r="E14" s="13">
        <f t="shared" si="0"/>
        <v>958091577</v>
      </c>
      <c r="F14" s="13"/>
      <c r="G14" s="13"/>
      <c r="H14" s="13"/>
      <c r="I14" s="13">
        <v>97395</v>
      </c>
      <c r="J14" s="13">
        <v>3958074</v>
      </c>
      <c r="K14" s="13">
        <v>163008558</v>
      </c>
      <c r="L14" s="13">
        <v>109967759</v>
      </c>
      <c r="M14" s="13">
        <v>681059791</v>
      </c>
    </row>
    <row r="15" spans="1:13">
      <c r="A15" t="s">
        <v>32</v>
      </c>
      <c r="C15" s="19">
        <v>40</v>
      </c>
      <c r="E15" s="13">
        <f t="shared" si="0"/>
        <v>41884556</v>
      </c>
      <c r="F15" s="13"/>
      <c r="G15" s="13"/>
      <c r="H15" s="13"/>
      <c r="I15" s="13">
        <v>41884556</v>
      </c>
      <c r="J15" s="14"/>
      <c r="K15" s="14"/>
      <c r="L15" s="14"/>
      <c r="M15" s="14"/>
    </row>
    <row r="16" spans="1:13">
      <c r="A16" t="s">
        <v>33</v>
      </c>
      <c r="C16" s="19">
        <v>41</v>
      </c>
      <c r="E16" s="13">
        <f>SUM(I16:M16)</f>
        <v>257688816</v>
      </c>
      <c r="F16" s="13"/>
      <c r="G16" s="13"/>
      <c r="H16" s="13"/>
      <c r="I16" s="13">
        <v>257688816</v>
      </c>
      <c r="J16" s="13">
        <v>0</v>
      </c>
      <c r="K16" s="13">
        <v>0</v>
      </c>
      <c r="L16" s="13">
        <v>0</v>
      </c>
      <c r="M16" s="13">
        <v>0</v>
      </c>
    </row>
    <row r="17" spans="1:13">
      <c r="A17" t="s">
        <v>34</v>
      </c>
      <c r="C17" s="19">
        <v>42</v>
      </c>
      <c r="E17" s="13">
        <f t="shared" si="0"/>
        <v>335376598</v>
      </c>
      <c r="F17" s="13"/>
      <c r="G17" s="13"/>
      <c r="H17" s="13"/>
      <c r="I17" s="13">
        <v>95154248</v>
      </c>
      <c r="J17" s="13">
        <v>51166971</v>
      </c>
      <c r="K17" s="13">
        <v>19509041</v>
      </c>
      <c r="L17" s="13">
        <v>6412</v>
      </c>
      <c r="M17" s="13">
        <v>169539926</v>
      </c>
    </row>
    <row r="18" spans="1:13">
      <c r="A18" t="s">
        <v>35</v>
      </c>
      <c r="C18" s="19">
        <v>43</v>
      </c>
      <c r="E18" s="13">
        <f>SUM(E9:E14,E16:E17)-E15</f>
        <v>2268347377</v>
      </c>
      <c r="F18" s="13">
        <f t="shared" ref="F18:M18" si="1">SUM(F9:F14,F16:F17)-F15</f>
        <v>0</v>
      </c>
      <c r="G18" s="13" t="s">
        <v>77</v>
      </c>
      <c r="H18" s="13" t="s">
        <v>77</v>
      </c>
      <c r="I18" s="13">
        <f>SUM(I9:I14,I16:I17)-I15</f>
        <v>324457294</v>
      </c>
      <c r="J18" s="13">
        <f t="shared" si="1"/>
        <v>455119278</v>
      </c>
      <c r="K18" s="13">
        <f t="shared" si="1"/>
        <v>425244942</v>
      </c>
      <c r="L18" s="13">
        <f t="shared" si="1"/>
        <v>117382866</v>
      </c>
      <c r="M18" s="13">
        <f t="shared" si="1"/>
        <v>946142997</v>
      </c>
    </row>
    <row r="20" spans="1:13">
      <c r="J20" s="131" t="s">
        <v>53</v>
      </c>
      <c r="K20" s="131"/>
      <c r="L20" s="131"/>
      <c r="M20" s="131"/>
    </row>
    <row r="21" spans="1:13">
      <c r="E21" s="19" t="s">
        <v>17</v>
      </c>
      <c r="F21" s="19"/>
      <c r="G21" s="19"/>
      <c r="H21" s="19"/>
      <c r="I21" s="19" t="s">
        <v>18</v>
      </c>
      <c r="J21" s="19" t="s">
        <v>19</v>
      </c>
      <c r="K21" s="19" t="s">
        <v>20</v>
      </c>
      <c r="L21" s="19" t="s">
        <v>21</v>
      </c>
      <c r="M21" s="19" t="s">
        <v>22</v>
      </c>
    </row>
    <row r="22" spans="1:13" ht="34.5">
      <c r="A22" s="3" t="s">
        <v>36</v>
      </c>
      <c r="E22" s="5" t="s">
        <v>54</v>
      </c>
      <c r="F22" s="19"/>
      <c r="G22" s="4" t="s">
        <v>51</v>
      </c>
      <c r="H22" s="19"/>
      <c r="I22" s="5" t="s">
        <v>52</v>
      </c>
      <c r="J22" s="2">
        <v>0</v>
      </c>
      <c r="K22" s="2">
        <v>0.2</v>
      </c>
      <c r="L22" s="2">
        <v>0.5</v>
      </c>
      <c r="M22" s="2">
        <v>1</v>
      </c>
    </row>
    <row r="24" spans="1:13">
      <c r="A24" t="s">
        <v>37</v>
      </c>
      <c r="C24" s="19">
        <v>44</v>
      </c>
      <c r="E24" s="13"/>
      <c r="G24" s="19" t="s">
        <v>55</v>
      </c>
      <c r="I24" s="13">
        <f>SUM(J24:M24)</f>
        <v>79367006</v>
      </c>
      <c r="J24" s="13">
        <v>3086310</v>
      </c>
      <c r="K24" s="13">
        <v>22370556</v>
      </c>
      <c r="L24" s="13">
        <v>1973371</v>
      </c>
      <c r="M24" s="13">
        <v>51936769</v>
      </c>
    </row>
    <row r="25" spans="1:13">
      <c r="A25" t="s">
        <v>38</v>
      </c>
      <c r="C25" s="19">
        <v>45</v>
      </c>
      <c r="E25" s="13"/>
      <c r="G25" s="7">
        <v>0.5</v>
      </c>
      <c r="I25" s="13">
        <f t="shared" ref="I25:I35" si="2">SUM(J25:M25)</f>
        <v>3709470</v>
      </c>
      <c r="J25" s="13">
        <v>97546</v>
      </c>
      <c r="K25" s="13">
        <v>1744493</v>
      </c>
      <c r="L25" s="13">
        <v>0</v>
      </c>
      <c r="M25" s="13">
        <v>1867431</v>
      </c>
    </row>
    <row r="26" spans="1:13">
      <c r="A26" t="s">
        <v>39</v>
      </c>
      <c r="C26" s="19">
        <v>46</v>
      </c>
      <c r="E26" s="13"/>
      <c r="G26" s="7">
        <v>0.2</v>
      </c>
      <c r="I26" s="13">
        <f t="shared" si="2"/>
        <v>944208</v>
      </c>
      <c r="J26" s="13">
        <v>224553</v>
      </c>
      <c r="K26" s="13">
        <v>140920</v>
      </c>
      <c r="L26" s="13">
        <v>0</v>
      </c>
      <c r="M26" s="13">
        <v>578735</v>
      </c>
    </row>
    <row r="27" spans="1:13">
      <c r="A27" t="s">
        <v>40</v>
      </c>
      <c r="C27" s="19">
        <v>47</v>
      </c>
      <c r="E27" s="13"/>
      <c r="G27" s="7">
        <v>1</v>
      </c>
      <c r="I27" s="13">
        <f t="shared" si="2"/>
        <v>0</v>
      </c>
      <c r="J27" s="13">
        <v>0</v>
      </c>
      <c r="K27" s="13">
        <v>0</v>
      </c>
      <c r="L27" s="14"/>
      <c r="M27" s="13">
        <v>0</v>
      </c>
    </row>
    <row r="28" spans="1:13">
      <c r="A28" t="s">
        <v>41</v>
      </c>
      <c r="C28" s="19">
        <v>48</v>
      </c>
      <c r="E28" s="13"/>
      <c r="G28" s="7">
        <v>1</v>
      </c>
      <c r="I28" s="13">
        <f t="shared" si="2"/>
        <v>1575005</v>
      </c>
      <c r="J28" s="13">
        <v>1575005</v>
      </c>
      <c r="K28" s="13">
        <v>0</v>
      </c>
      <c r="L28" s="13">
        <v>0</v>
      </c>
      <c r="M28" s="13">
        <v>0</v>
      </c>
    </row>
    <row r="29" spans="1:13">
      <c r="A29" t="s">
        <v>42</v>
      </c>
      <c r="C29" s="19">
        <v>49</v>
      </c>
      <c r="E29" s="13"/>
      <c r="G29" s="7">
        <v>1</v>
      </c>
      <c r="I29" s="13">
        <f t="shared" si="2"/>
        <v>0</v>
      </c>
      <c r="J29" s="13">
        <v>0</v>
      </c>
      <c r="K29" s="13">
        <v>0</v>
      </c>
      <c r="L29" s="13">
        <v>0</v>
      </c>
      <c r="M29" s="13">
        <v>0</v>
      </c>
    </row>
    <row r="30" spans="1:13">
      <c r="A30" t="s">
        <v>43</v>
      </c>
      <c r="C30" s="19">
        <v>50</v>
      </c>
      <c r="E30" s="13"/>
      <c r="G30" s="19">
        <v>12.5</v>
      </c>
      <c r="I30" s="13">
        <f t="shared" si="2"/>
        <v>4594484</v>
      </c>
      <c r="J30" s="14"/>
      <c r="K30" s="14"/>
      <c r="L30" s="14"/>
      <c r="M30" s="13">
        <v>4594484</v>
      </c>
    </row>
    <row r="31" spans="1:13">
      <c r="A31" t="s">
        <v>44</v>
      </c>
      <c r="C31" s="19">
        <v>51</v>
      </c>
      <c r="E31" s="13"/>
      <c r="G31" s="7">
        <v>1</v>
      </c>
      <c r="I31" s="13">
        <f t="shared" si="2"/>
        <v>40192660</v>
      </c>
      <c r="J31" s="13">
        <v>36499694</v>
      </c>
      <c r="K31" s="13">
        <v>767074</v>
      </c>
      <c r="L31" s="13">
        <v>63032</v>
      </c>
      <c r="M31" s="13">
        <v>2862860</v>
      </c>
    </row>
    <row r="32" spans="1:13">
      <c r="A32" t="s">
        <v>45</v>
      </c>
      <c r="C32" s="19">
        <v>52</v>
      </c>
      <c r="E32" s="13"/>
      <c r="G32" s="7">
        <v>1</v>
      </c>
      <c r="I32" s="13">
        <f t="shared" si="2"/>
        <v>27256838</v>
      </c>
      <c r="J32" s="13">
        <v>27248271</v>
      </c>
      <c r="K32" s="13">
        <v>0</v>
      </c>
      <c r="L32" s="13">
        <v>0</v>
      </c>
      <c r="M32" s="13">
        <v>8567</v>
      </c>
    </row>
    <row r="33" spans="1:13">
      <c r="A33" t="s">
        <v>46</v>
      </c>
      <c r="C33" s="19" t="s">
        <v>49</v>
      </c>
      <c r="E33" s="13"/>
      <c r="G33" s="7">
        <v>0.5</v>
      </c>
      <c r="I33" s="13">
        <f t="shared" si="2"/>
        <v>126726012</v>
      </c>
      <c r="J33" s="13">
        <v>571404</v>
      </c>
      <c r="K33" s="13">
        <v>20514115</v>
      </c>
      <c r="L33" s="13">
        <v>2765777</v>
      </c>
      <c r="M33" s="13">
        <v>102874716</v>
      </c>
    </row>
    <row r="34" spans="1:13">
      <c r="A34" t="s">
        <v>47</v>
      </c>
      <c r="C34" s="19" t="s">
        <v>50</v>
      </c>
      <c r="E34" s="13"/>
      <c r="G34" s="7">
        <v>0.1</v>
      </c>
      <c r="I34" s="13">
        <f t="shared" si="2"/>
        <v>1073763</v>
      </c>
      <c r="J34" s="13">
        <v>0</v>
      </c>
      <c r="K34" s="13">
        <v>0</v>
      </c>
      <c r="L34" s="13">
        <v>0</v>
      </c>
      <c r="M34" s="13">
        <v>1073763</v>
      </c>
    </row>
    <row r="35" spans="1:13">
      <c r="A35" t="s">
        <v>48</v>
      </c>
      <c r="C35" s="19">
        <v>54</v>
      </c>
      <c r="E35" s="13"/>
      <c r="G35" s="19"/>
      <c r="I35" s="13">
        <f t="shared" si="2"/>
        <v>304314102</v>
      </c>
      <c r="J35" s="13">
        <v>37877993</v>
      </c>
      <c r="K35" s="13">
        <v>161741288</v>
      </c>
      <c r="L35" s="13">
        <v>104694821</v>
      </c>
      <c r="M35" s="14"/>
    </row>
    <row r="36" spans="1:13">
      <c r="G36" s="19"/>
      <c r="I36" s="13"/>
      <c r="J36" s="13"/>
      <c r="K36" s="13"/>
      <c r="L36" s="13"/>
      <c r="M36" s="13"/>
    </row>
    <row r="37" spans="1:13" s="8" customFormat="1">
      <c r="A37" s="8" t="s">
        <v>68</v>
      </c>
      <c r="C37" s="9"/>
      <c r="D37" s="9"/>
      <c r="G37" s="9"/>
      <c r="I37" s="15">
        <f>SUM(I24:I35)</f>
        <v>589753548</v>
      </c>
      <c r="J37" s="15">
        <f t="shared" ref="J37:M37" si="3">SUM(J24:J35)</f>
        <v>107180776</v>
      </c>
      <c r="K37" s="15">
        <f t="shared" si="3"/>
        <v>207278446</v>
      </c>
      <c r="L37" s="15">
        <f t="shared" si="3"/>
        <v>109497001</v>
      </c>
      <c r="M37" s="15">
        <f t="shared" si="3"/>
        <v>165797325</v>
      </c>
    </row>
    <row r="39" spans="1:13">
      <c r="A39" s="3" t="s">
        <v>56</v>
      </c>
    </row>
    <row r="41" spans="1:13">
      <c r="A41" t="s">
        <v>57</v>
      </c>
    </row>
    <row r="42" spans="1:13">
      <c r="A42" t="s">
        <v>58</v>
      </c>
      <c r="C42" s="19">
        <v>55</v>
      </c>
      <c r="I42" s="13"/>
      <c r="J42" s="13">
        <f>SUM(J18,J37)</f>
        <v>562300054</v>
      </c>
      <c r="K42" s="13">
        <f>SUM(K18,K37)</f>
        <v>632523388</v>
      </c>
      <c r="L42" s="13">
        <f>SUM(L18,L37)</f>
        <v>226879867</v>
      </c>
      <c r="M42" s="13">
        <f>SUM(M18,M37)</f>
        <v>1111940322</v>
      </c>
    </row>
    <row r="43" spans="1:13">
      <c r="A43" t="s">
        <v>59</v>
      </c>
      <c r="C43" s="19">
        <v>56</v>
      </c>
      <c r="J43" s="10">
        <v>0</v>
      </c>
      <c r="K43" s="10">
        <v>0.2</v>
      </c>
      <c r="L43" s="10">
        <v>0.5</v>
      </c>
      <c r="M43" s="10">
        <v>1</v>
      </c>
    </row>
    <row r="44" spans="1:13">
      <c r="A44" t="s">
        <v>60</v>
      </c>
      <c r="C44" s="19">
        <v>57</v>
      </c>
      <c r="I44" s="13"/>
      <c r="J44" s="13">
        <f>J42*J43</f>
        <v>0</v>
      </c>
      <c r="K44" s="13">
        <f t="shared" ref="K44:M44" si="4">K42*K43</f>
        <v>126504677.60000001</v>
      </c>
      <c r="L44" s="13">
        <f t="shared" si="4"/>
        <v>113439933.5</v>
      </c>
      <c r="M44" s="13">
        <f t="shared" si="4"/>
        <v>1111940322</v>
      </c>
    </row>
    <row r="45" spans="1:13">
      <c r="A45" t="s">
        <v>61</v>
      </c>
      <c r="C45" s="19">
        <v>58</v>
      </c>
      <c r="I45" s="13"/>
      <c r="J45" s="13"/>
      <c r="K45" s="13"/>
      <c r="L45" s="13"/>
      <c r="M45" s="13">
        <v>128552210</v>
      </c>
    </row>
    <row r="46" spans="1:13">
      <c r="A46" t="s">
        <v>62</v>
      </c>
      <c r="C46" s="19">
        <v>59</v>
      </c>
      <c r="I46" s="13"/>
      <c r="J46" s="13"/>
      <c r="K46" s="13"/>
      <c r="L46" s="13"/>
      <c r="M46" s="13">
        <f>SUM(J44:M44,M45)</f>
        <v>1480437143.0999999</v>
      </c>
    </row>
    <row r="47" spans="1:13">
      <c r="A47" t="s">
        <v>63</v>
      </c>
      <c r="I47" s="13"/>
      <c r="J47" s="13"/>
      <c r="K47" s="13"/>
      <c r="L47" s="13"/>
      <c r="M47" s="14"/>
    </row>
    <row r="48" spans="1:13">
      <c r="A48" t="s">
        <v>64</v>
      </c>
      <c r="I48" s="13"/>
      <c r="J48" s="13"/>
      <c r="K48" s="13"/>
      <c r="L48" s="13"/>
      <c r="M48" s="14"/>
    </row>
    <row r="49" spans="1:14">
      <c r="A49" t="s">
        <v>65</v>
      </c>
      <c r="C49" s="19">
        <v>60</v>
      </c>
      <c r="I49" s="13"/>
      <c r="J49" s="13"/>
      <c r="K49" s="13"/>
      <c r="L49" s="13"/>
      <c r="M49" s="13">
        <v>24531034</v>
      </c>
    </row>
    <row r="50" spans="1:14">
      <c r="A50" t="s">
        <v>66</v>
      </c>
      <c r="C50" s="19">
        <v>61</v>
      </c>
      <c r="I50" s="13"/>
      <c r="J50" s="13"/>
      <c r="K50" s="13"/>
      <c r="L50" s="13"/>
      <c r="M50" s="13"/>
    </row>
    <row r="51" spans="1:14">
      <c r="A51" t="s">
        <v>67</v>
      </c>
      <c r="C51" s="19">
        <v>62</v>
      </c>
      <c r="I51" s="13"/>
      <c r="J51" s="13"/>
      <c r="K51" s="13"/>
      <c r="L51" s="13"/>
      <c r="M51" s="13">
        <f>M46-M49-M50</f>
        <v>1455906109.0999999</v>
      </c>
    </row>
    <row r="52" spans="1:14">
      <c r="I52" s="13"/>
      <c r="J52" s="13"/>
      <c r="K52" s="13"/>
      <c r="L52" s="13"/>
      <c r="M52" s="13"/>
    </row>
    <row r="53" spans="1:14">
      <c r="A53" s="3" t="s">
        <v>74</v>
      </c>
    </row>
    <row r="54" spans="1:14">
      <c r="A54" s="3"/>
    </row>
    <row r="55" spans="1:14">
      <c r="A55" s="11" t="s">
        <v>73</v>
      </c>
    </row>
    <row r="57" spans="1:14">
      <c r="A57" t="s">
        <v>69</v>
      </c>
      <c r="C57" s="19">
        <v>11</v>
      </c>
      <c r="E57" s="13">
        <v>163626036</v>
      </c>
    </row>
    <row r="58" spans="1:14">
      <c r="A58" t="s">
        <v>70</v>
      </c>
      <c r="C58" s="19">
        <v>21</v>
      </c>
      <c r="E58" s="13">
        <v>229591263</v>
      </c>
    </row>
    <row r="60" spans="1:14">
      <c r="A60" t="s">
        <v>71</v>
      </c>
      <c r="C60" s="19">
        <v>32</v>
      </c>
      <c r="E60" s="12">
        <v>0.1124</v>
      </c>
      <c r="N60" s="13"/>
    </row>
    <row r="61" spans="1:14">
      <c r="A61" t="s">
        <v>72</v>
      </c>
      <c r="C61" s="19">
        <v>33</v>
      </c>
      <c r="E61" s="12">
        <v>0.15770000000000001</v>
      </c>
      <c r="N61" s="13"/>
    </row>
    <row r="63" spans="1:14">
      <c r="A63" s="11" t="s">
        <v>75</v>
      </c>
    </row>
    <row r="65" spans="1:5">
      <c r="A65" t="s">
        <v>71</v>
      </c>
      <c r="C65" s="19">
        <v>32</v>
      </c>
      <c r="E65" s="12">
        <f>E57/M51</f>
        <v>0.11238776661301944</v>
      </c>
    </row>
    <row r="66" spans="1:5">
      <c r="A66" t="s">
        <v>72</v>
      </c>
      <c r="C66" s="19">
        <v>33</v>
      </c>
      <c r="E66" s="12">
        <f>E58/M51</f>
        <v>0.15769647614290652</v>
      </c>
    </row>
    <row r="69" spans="1:5">
      <c r="A69" s="3" t="s">
        <v>78</v>
      </c>
    </row>
    <row r="71" spans="1:5">
      <c r="A71" t="s">
        <v>79</v>
      </c>
      <c r="E71" s="13">
        <f>I18+(K18*0.2)+(L18*0.5)+M18</f>
        <v>1414340712.4000001</v>
      </c>
    </row>
    <row r="72" spans="1:5">
      <c r="A72" t="s">
        <v>80</v>
      </c>
      <c r="E72" s="13">
        <f>(K37*0.2)+(L37*0.5)+M37</f>
        <v>262001514.69999999</v>
      </c>
    </row>
    <row r="73" spans="1:5">
      <c r="A73" t="s">
        <v>88</v>
      </c>
      <c r="E73" s="13">
        <f>E71+E72</f>
        <v>1676342227.1000001</v>
      </c>
    </row>
    <row r="75" spans="1:5">
      <c r="A75" t="s">
        <v>81</v>
      </c>
      <c r="E75" s="10">
        <f>E71/E73</f>
        <v>0.84370642792119399</v>
      </c>
    </row>
    <row r="76" spans="1:5">
      <c r="A76" t="s">
        <v>82</v>
      </c>
      <c r="E76" s="10">
        <f>E72/E73</f>
        <v>0.15629357207880595</v>
      </c>
    </row>
    <row r="78" spans="1:5">
      <c r="A78" t="s">
        <v>83</v>
      </c>
      <c r="E78" s="13">
        <f>(K35*0.2)+(L35*0.5)+M35</f>
        <v>84695668.099999994</v>
      </c>
    </row>
    <row r="79" spans="1:5">
      <c r="A79" t="s">
        <v>84</v>
      </c>
      <c r="E79" s="10">
        <f>E78/E72</f>
        <v>0.32326403989297242</v>
      </c>
    </row>
    <row r="80" spans="1:5">
      <c r="A80" t="s">
        <v>85</v>
      </c>
      <c r="E80" s="10">
        <f>E78/E73</f>
        <v>5.0524091519498292E-2</v>
      </c>
    </row>
    <row r="82" spans="1:5">
      <c r="A82" t="s">
        <v>89</v>
      </c>
      <c r="E82" s="13">
        <f>(K13*0.2)+(L13*0.5)+M13+(K14*0.2)+(L14*0.5)+M14-((K15*0.2)+(L15*0.5)+M15)</f>
        <v>788924326.10000002</v>
      </c>
    </row>
    <row r="83" spans="1:5">
      <c r="A83" t="s">
        <v>86</v>
      </c>
      <c r="E83" s="10">
        <f>E82/E71</f>
        <v>0.55780358946273378</v>
      </c>
    </row>
    <row r="84" spans="1:5">
      <c r="A84" t="s">
        <v>87</v>
      </c>
      <c r="E84" s="10">
        <f>E82/E73</f>
        <v>0.47062247394722323</v>
      </c>
    </row>
    <row r="86" spans="1:5">
      <c r="A86" t="s">
        <v>90</v>
      </c>
      <c r="E86" s="10">
        <f>J35/I35</f>
        <v>0.12447005495657247</v>
      </c>
    </row>
    <row r="87" spans="1:5">
      <c r="A87" t="s">
        <v>91</v>
      </c>
      <c r="E87" s="10">
        <f>K35/I35</f>
        <v>0.53149455426814229</v>
      </c>
    </row>
    <row r="88" spans="1:5">
      <c r="A88" t="s">
        <v>92</v>
      </c>
      <c r="E88" s="10">
        <f>L35/I35</f>
        <v>0.34403539077528522</v>
      </c>
    </row>
    <row r="89" spans="1:5">
      <c r="A89" t="s">
        <v>93</v>
      </c>
      <c r="E89" s="10">
        <f>M35/I35</f>
        <v>0</v>
      </c>
    </row>
    <row r="91" spans="1:5">
      <c r="A91" t="s">
        <v>96</v>
      </c>
      <c r="E91" s="13">
        <v>2360362106</v>
      </c>
    </row>
    <row r="92" spans="1:5">
      <c r="A92" t="s">
        <v>97</v>
      </c>
      <c r="E92" s="12">
        <f>E73/E91</f>
        <v>0.71020553280310972</v>
      </c>
    </row>
    <row r="94" spans="1:5">
      <c r="A94" t="s">
        <v>107</v>
      </c>
      <c r="E94" s="13">
        <f>E18+I37</f>
        <v>2858100925</v>
      </c>
    </row>
    <row r="95" spans="1:5">
      <c r="A95" t="s">
        <v>105</v>
      </c>
      <c r="E95" s="12">
        <f>I18/E94</f>
        <v>0.11352198628185252</v>
      </c>
    </row>
    <row r="96" spans="1:5">
      <c r="A96" t="s">
        <v>100</v>
      </c>
      <c r="E96" s="12">
        <f>J42/$E$94</f>
        <v>0.19673904762477903</v>
      </c>
    </row>
    <row r="97" spans="1:5">
      <c r="A97" t="s">
        <v>102</v>
      </c>
      <c r="E97" s="12">
        <f>K42/$E$94</f>
        <v>0.22130897564437826</v>
      </c>
    </row>
    <row r="98" spans="1:5">
      <c r="A98" t="s">
        <v>103</v>
      </c>
      <c r="E98" s="12">
        <f>L42/$E$94</f>
        <v>7.9381335003066766E-2</v>
      </c>
    </row>
    <row r="99" spans="1:5">
      <c r="A99" t="s">
        <v>104</v>
      </c>
      <c r="E99" s="12">
        <f>M42/$E$94</f>
        <v>0.38904865544592343</v>
      </c>
    </row>
    <row r="100" spans="1:5">
      <c r="A100" t="s">
        <v>101</v>
      </c>
    </row>
    <row r="101" spans="1:5">
      <c r="A101" t="s">
        <v>106</v>
      </c>
      <c r="E101" s="12">
        <f>SUM(E95:E99)</f>
        <v>1</v>
      </c>
    </row>
  </sheetData>
  <mergeCells count="1">
    <mergeCell ref="J20:M20"/>
  </mergeCells>
  <printOptions gridLines="1"/>
  <pageMargins left="0.7" right="0.7" top="1" bottom="0.75" header="0.3" footer="0.3"/>
  <pageSetup scale="90" orientation="portrait" horizontalDpi="4294967293" verticalDpi="0" r:id="rId1"/>
  <headerFooter>
    <oddHeader xml:space="preserve">&amp;CBank of America Corporation Regulatory Capital Components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N101"/>
  <sheetViews>
    <sheetView zoomScaleNormal="100" workbookViewId="0">
      <selection activeCell="J35" sqref="J35:L35"/>
    </sheetView>
  </sheetViews>
  <sheetFormatPr defaultRowHeight="15"/>
  <cols>
    <col min="1" max="1" width="54.85546875" customWidth="1"/>
    <col min="2" max="2" width="2" customWidth="1"/>
    <col min="3" max="3" width="10.85546875" style="19" customWidth="1"/>
    <col min="4" max="4" width="1.7109375" style="19" customWidth="1"/>
    <col min="5" max="5" width="20.140625" customWidth="1"/>
    <col min="6" max="6" width="1.5703125" customWidth="1"/>
    <col min="7" max="7" width="12.85546875" customWidth="1"/>
    <col min="8" max="8" width="1.5703125" customWidth="1"/>
    <col min="9" max="9" width="19.85546875" customWidth="1"/>
    <col min="10" max="10" width="21.42578125" customWidth="1"/>
    <col min="11" max="11" width="24.5703125" customWidth="1"/>
    <col min="12" max="12" width="20.7109375" customWidth="1"/>
    <col min="13" max="13" width="21.42578125" customWidth="1"/>
    <col min="14" max="14" width="23.85546875" customWidth="1"/>
    <col min="15" max="15" width="26.5703125" customWidth="1"/>
  </cols>
  <sheetData>
    <row r="1" spans="1:13">
      <c r="A1" t="s">
        <v>119</v>
      </c>
    </row>
    <row r="3" spans="1:13">
      <c r="C3" s="19" t="s">
        <v>23</v>
      </c>
      <c r="E3" s="19" t="s">
        <v>17</v>
      </c>
      <c r="F3" s="19"/>
      <c r="G3" s="19"/>
      <c r="H3" s="19"/>
      <c r="I3" s="19" t="s">
        <v>18</v>
      </c>
      <c r="J3" s="19" t="s">
        <v>19</v>
      </c>
      <c r="K3" s="19" t="s">
        <v>20</v>
      </c>
      <c r="L3" s="19" t="s">
        <v>21</v>
      </c>
      <c r="M3" s="19" t="s">
        <v>22</v>
      </c>
    </row>
    <row r="4" spans="1:13">
      <c r="E4" s="19" t="s">
        <v>25</v>
      </c>
      <c r="F4" s="19"/>
      <c r="G4" s="19"/>
      <c r="H4" s="19"/>
      <c r="I4" s="19" t="s">
        <v>24</v>
      </c>
      <c r="J4" s="2">
        <v>0</v>
      </c>
      <c r="K4" s="2">
        <v>0.2</v>
      </c>
      <c r="L4" s="2">
        <v>0.5</v>
      </c>
      <c r="M4" s="2">
        <v>1</v>
      </c>
    </row>
    <row r="7" spans="1:13">
      <c r="A7" s="3" t="s">
        <v>26</v>
      </c>
    </row>
    <row r="9" spans="1:13">
      <c r="A9" t="s">
        <v>27</v>
      </c>
      <c r="C9" s="19">
        <v>34</v>
      </c>
      <c r="E9" s="13">
        <f>SUM(I9:M9)</f>
        <v>54599000</v>
      </c>
      <c r="F9" s="13"/>
      <c r="G9" s="13"/>
      <c r="H9" s="13"/>
      <c r="I9" s="13">
        <v>0</v>
      </c>
      <c r="J9" s="13">
        <v>25278000</v>
      </c>
      <c r="K9" s="13">
        <v>26748000</v>
      </c>
      <c r="L9" s="14"/>
      <c r="M9" s="13">
        <v>2573000</v>
      </c>
    </row>
    <row r="10" spans="1:13">
      <c r="A10" t="s">
        <v>28</v>
      </c>
      <c r="C10" s="19">
        <v>35</v>
      </c>
      <c r="E10" s="13">
        <f t="shared" ref="E10:E17" si="0">SUM(I10:M10)</f>
        <v>18000</v>
      </c>
      <c r="F10" s="13"/>
      <c r="G10" s="13"/>
      <c r="H10" s="13"/>
      <c r="I10" s="13">
        <v>0</v>
      </c>
      <c r="J10" s="13">
        <v>0</v>
      </c>
      <c r="K10" s="13">
        <v>18000</v>
      </c>
      <c r="L10" s="13">
        <v>0</v>
      </c>
      <c r="M10" s="13">
        <v>0</v>
      </c>
    </row>
    <row r="11" spans="1:13">
      <c r="A11" t="s">
        <v>29</v>
      </c>
      <c r="C11" s="19">
        <v>36</v>
      </c>
      <c r="E11" s="13">
        <f t="shared" si="0"/>
        <v>312671000</v>
      </c>
      <c r="F11" s="13"/>
      <c r="G11" s="13"/>
      <c r="H11" s="13"/>
      <c r="I11" s="13">
        <v>3509000</v>
      </c>
      <c r="J11" s="13">
        <v>93277000</v>
      </c>
      <c r="K11" s="13">
        <v>192550000</v>
      </c>
      <c r="L11" s="13">
        <v>10131000</v>
      </c>
      <c r="M11" s="13">
        <v>13204000</v>
      </c>
    </row>
    <row r="12" spans="1:13">
      <c r="A12" t="s">
        <v>76</v>
      </c>
      <c r="C12" s="19">
        <v>37</v>
      </c>
      <c r="E12" s="13">
        <f t="shared" si="0"/>
        <v>346141000</v>
      </c>
      <c r="F12" s="13"/>
      <c r="G12" s="13"/>
      <c r="H12" s="13"/>
      <c r="I12" s="14"/>
      <c r="J12" s="13">
        <v>298580000</v>
      </c>
      <c r="K12" s="13">
        <v>40221000</v>
      </c>
      <c r="L12" s="14"/>
      <c r="M12" s="13">
        <v>7340000</v>
      </c>
    </row>
    <row r="13" spans="1:13">
      <c r="A13" t="s">
        <v>30</v>
      </c>
      <c r="C13" s="19">
        <v>38</v>
      </c>
      <c r="E13" s="13">
        <f t="shared" si="0"/>
        <v>5561000</v>
      </c>
      <c r="F13" s="13"/>
      <c r="G13" s="13"/>
      <c r="H13" s="13"/>
      <c r="I13" s="13">
        <v>0</v>
      </c>
      <c r="J13" s="13">
        <v>0</v>
      </c>
      <c r="K13" s="13">
        <v>159000</v>
      </c>
      <c r="L13" s="13">
        <v>154000</v>
      </c>
      <c r="M13" s="13">
        <v>5248000</v>
      </c>
    </row>
    <row r="14" spans="1:13">
      <c r="A14" t="s">
        <v>31</v>
      </c>
      <c r="C14" s="19">
        <v>39</v>
      </c>
      <c r="E14" s="13">
        <f t="shared" si="0"/>
        <v>721361000</v>
      </c>
      <c r="F14" s="13"/>
      <c r="G14" s="13"/>
      <c r="H14" s="13"/>
      <c r="I14" s="13">
        <v>254000</v>
      </c>
      <c r="J14" s="13">
        <v>17971000</v>
      </c>
      <c r="K14" s="13">
        <v>65343000</v>
      </c>
      <c r="L14" s="13">
        <v>144387000</v>
      </c>
      <c r="M14" s="13">
        <v>493406000</v>
      </c>
    </row>
    <row r="15" spans="1:13">
      <c r="A15" t="s">
        <v>32</v>
      </c>
      <c r="C15" s="19">
        <v>40</v>
      </c>
      <c r="E15" s="13">
        <f t="shared" si="0"/>
        <v>32266000</v>
      </c>
      <c r="F15" s="13"/>
      <c r="G15" s="13"/>
      <c r="H15" s="13"/>
      <c r="I15" s="13">
        <v>32266000</v>
      </c>
      <c r="J15" s="14"/>
      <c r="K15" s="14"/>
      <c r="L15" s="14"/>
      <c r="M15" s="14"/>
    </row>
    <row r="16" spans="1:13">
      <c r="A16" t="s">
        <v>33</v>
      </c>
      <c r="C16" s="19">
        <v>41</v>
      </c>
      <c r="E16" s="13">
        <f t="shared" si="0"/>
        <v>489892000</v>
      </c>
      <c r="F16" s="13"/>
      <c r="G16" s="13"/>
      <c r="H16" s="13"/>
      <c r="I16" s="13">
        <v>489892000</v>
      </c>
      <c r="J16" s="13">
        <v>0</v>
      </c>
      <c r="K16" s="13">
        <v>0</v>
      </c>
      <c r="L16" s="13">
        <v>0</v>
      </c>
      <c r="M16" s="13">
        <v>0</v>
      </c>
    </row>
    <row r="17" spans="1:13">
      <c r="A17" t="s">
        <v>34</v>
      </c>
      <c r="C17" s="19">
        <v>42</v>
      </c>
      <c r="E17" s="13">
        <f t="shared" si="0"/>
        <v>219628000</v>
      </c>
      <c r="F17" s="13"/>
      <c r="G17" s="13"/>
      <c r="H17" s="13"/>
      <c r="I17" s="13">
        <v>59737000</v>
      </c>
      <c r="J17" s="13">
        <v>16266000</v>
      </c>
      <c r="K17" s="13">
        <v>17892000</v>
      </c>
      <c r="L17" s="13">
        <v>310000</v>
      </c>
      <c r="M17" s="13">
        <v>125423000</v>
      </c>
    </row>
    <row r="18" spans="1:13">
      <c r="A18" t="s">
        <v>35</v>
      </c>
      <c r="C18" s="19">
        <v>43</v>
      </c>
      <c r="E18" s="13">
        <f>SUM(E9:E14,E16:E17)-E15</f>
        <v>2117605000</v>
      </c>
      <c r="F18" s="13">
        <f t="shared" ref="F18:M18" si="1">SUM(F9:F14,F16:F17)-F15</f>
        <v>0</v>
      </c>
      <c r="G18" s="13" t="s">
        <v>77</v>
      </c>
      <c r="H18" s="13" t="s">
        <v>77</v>
      </c>
      <c r="I18" s="13">
        <f t="shared" si="1"/>
        <v>521126000</v>
      </c>
      <c r="J18" s="13">
        <f t="shared" si="1"/>
        <v>451372000</v>
      </c>
      <c r="K18" s="13">
        <f t="shared" si="1"/>
        <v>342931000</v>
      </c>
      <c r="L18" s="13">
        <f t="shared" si="1"/>
        <v>154982000</v>
      </c>
      <c r="M18" s="13">
        <f t="shared" si="1"/>
        <v>647194000</v>
      </c>
    </row>
    <row r="20" spans="1:13">
      <c r="J20" s="131" t="s">
        <v>53</v>
      </c>
      <c r="K20" s="131"/>
      <c r="L20" s="131"/>
      <c r="M20" s="131"/>
    </row>
    <row r="21" spans="1:13">
      <c r="E21" s="19" t="s">
        <v>17</v>
      </c>
      <c r="F21" s="19"/>
      <c r="G21" s="19"/>
      <c r="H21" s="19"/>
      <c r="I21" s="19" t="s">
        <v>18</v>
      </c>
      <c r="J21" s="19" t="s">
        <v>19</v>
      </c>
      <c r="K21" s="19" t="s">
        <v>20</v>
      </c>
      <c r="L21" s="19" t="s">
        <v>21</v>
      </c>
      <c r="M21" s="19" t="s">
        <v>22</v>
      </c>
    </row>
    <row r="22" spans="1:13" ht="34.5">
      <c r="A22" s="3" t="s">
        <v>36</v>
      </c>
      <c r="E22" s="5" t="s">
        <v>54</v>
      </c>
      <c r="F22" s="19"/>
      <c r="G22" s="4" t="s">
        <v>51</v>
      </c>
      <c r="H22" s="19"/>
      <c r="I22" s="5" t="s">
        <v>52</v>
      </c>
      <c r="J22" s="2">
        <v>0</v>
      </c>
      <c r="K22" s="2">
        <v>0.2</v>
      </c>
      <c r="L22" s="2">
        <v>0.5</v>
      </c>
      <c r="M22" s="2">
        <v>1</v>
      </c>
    </row>
    <row r="24" spans="1:13">
      <c r="A24" t="s">
        <v>37</v>
      </c>
      <c r="C24" s="19">
        <v>44</v>
      </c>
      <c r="E24" s="13"/>
      <c r="G24" s="19" t="s">
        <v>55</v>
      </c>
      <c r="I24" s="13">
        <f>SUM(J24:M24)</f>
        <v>113377000</v>
      </c>
      <c r="J24" s="13">
        <v>9803000</v>
      </c>
      <c r="K24" s="13">
        <v>25026000</v>
      </c>
      <c r="L24" s="13">
        <v>5676000</v>
      </c>
      <c r="M24" s="13">
        <v>72872000</v>
      </c>
    </row>
    <row r="25" spans="1:13">
      <c r="A25" t="s">
        <v>38</v>
      </c>
      <c r="C25" s="19">
        <v>45</v>
      </c>
      <c r="E25" s="13"/>
      <c r="G25" s="7">
        <v>0.5</v>
      </c>
      <c r="I25" s="13">
        <f t="shared" ref="I25:I35" si="2">SUM(J25:M25)</f>
        <v>4853000</v>
      </c>
      <c r="J25" s="13">
        <v>138000</v>
      </c>
      <c r="K25" s="13">
        <v>1939000</v>
      </c>
      <c r="L25" s="13">
        <v>9000</v>
      </c>
      <c r="M25" s="13">
        <v>2767000</v>
      </c>
    </row>
    <row r="26" spans="1:13">
      <c r="A26" t="s">
        <v>39</v>
      </c>
      <c r="C26" s="19">
        <v>46</v>
      </c>
      <c r="E26" s="13"/>
      <c r="G26" s="7">
        <v>0.2</v>
      </c>
      <c r="I26" s="13">
        <f t="shared" si="2"/>
        <v>1417600</v>
      </c>
      <c r="J26" s="13">
        <v>443600</v>
      </c>
      <c r="K26" s="13">
        <v>556000</v>
      </c>
      <c r="L26" s="13">
        <v>20000</v>
      </c>
      <c r="M26" s="13">
        <v>398000</v>
      </c>
    </row>
    <row r="27" spans="1:13">
      <c r="A27" t="s">
        <v>40</v>
      </c>
      <c r="C27" s="19">
        <v>47</v>
      </c>
      <c r="E27" s="13"/>
      <c r="G27" s="7">
        <v>1</v>
      </c>
      <c r="I27" s="13">
        <f t="shared" si="2"/>
        <v>0</v>
      </c>
      <c r="J27" s="13">
        <v>0</v>
      </c>
      <c r="K27" s="13">
        <v>0</v>
      </c>
      <c r="L27" s="14"/>
      <c r="M27" s="13">
        <v>0</v>
      </c>
    </row>
    <row r="28" spans="1:13">
      <c r="A28" t="s">
        <v>41</v>
      </c>
      <c r="C28" s="19">
        <v>48</v>
      </c>
      <c r="E28" s="13"/>
      <c r="G28" s="7">
        <v>1</v>
      </c>
      <c r="I28" s="13">
        <f t="shared" si="2"/>
        <v>198951000</v>
      </c>
      <c r="J28" s="13">
        <v>134758000</v>
      </c>
      <c r="K28" s="13">
        <v>57686000</v>
      </c>
      <c r="L28" s="13">
        <v>0</v>
      </c>
      <c r="M28" s="13">
        <v>6507000</v>
      </c>
    </row>
    <row r="29" spans="1:13">
      <c r="A29" t="s">
        <v>42</v>
      </c>
      <c r="C29" s="19">
        <v>49</v>
      </c>
      <c r="E29" s="13"/>
      <c r="G29" s="7">
        <v>1</v>
      </c>
      <c r="I29" s="13">
        <f t="shared" si="2"/>
        <v>0</v>
      </c>
      <c r="J29" s="13">
        <v>0</v>
      </c>
      <c r="K29" s="13">
        <v>0</v>
      </c>
      <c r="L29" s="13">
        <v>0</v>
      </c>
      <c r="M29" s="13">
        <v>0</v>
      </c>
    </row>
    <row r="30" spans="1:13">
      <c r="A30" t="s">
        <v>43</v>
      </c>
      <c r="C30" s="19">
        <v>50</v>
      </c>
      <c r="E30" s="13"/>
      <c r="G30" s="19">
        <v>12.5</v>
      </c>
      <c r="I30" s="13">
        <f t="shared" si="2"/>
        <v>3956000</v>
      </c>
      <c r="J30" s="14"/>
      <c r="K30" s="14"/>
      <c r="L30" s="14"/>
      <c r="M30" s="13">
        <v>3956000</v>
      </c>
    </row>
    <row r="31" spans="1:13">
      <c r="A31" t="s">
        <v>44</v>
      </c>
      <c r="C31" s="19">
        <v>51</v>
      </c>
      <c r="E31" s="13"/>
      <c r="G31" s="7">
        <v>1</v>
      </c>
      <c r="I31" s="13">
        <f t="shared" si="2"/>
        <v>2085000</v>
      </c>
      <c r="J31" s="13">
        <v>0</v>
      </c>
      <c r="K31" s="13">
        <v>0</v>
      </c>
      <c r="L31" s="13">
        <v>663000</v>
      </c>
      <c r="M31" s="13">
        <v>1422000</v>
      </c>
    </row>
    <row r="32" spans="1:13">
      <c r="A32" t="s">
        <v>45</v>
      </c>
      <c r="C32" s="19">
        <v>52</v>
      </c>
      <c r="E32" s="13"/>
      <c r="G32" s="7">
        <v>1</v>
      </c>
      <c r="I32" s="13">
        <f t="shared" si="2"/>
        <v>96776000</v>
      </c>
      <c r="J32" s="13">
        <v>95653000</v>
      </c>
      <c r="K32" s="13">
        <v>1122000</v>
      </c>
      <c r="L32" s="13">
        <v>0</v>
      </c>
      <c r="M32" s="13">
        <v>1000</v>
      </c>
    </row>
    <row r="33" spans="1:13">
      <c r="A33" t="s">
        <v>46</v>
      </c>
      <c r="C33" s="19" t="s">
        <v>49</v>
      </c>
      <c r="E33" s="13"/>
      <c r="G33" s="7">
        <v>0.5</v>
      </c>
      <c r="I33" s="13">
        <f t="shared" si="2"/>
        <v>70801500</v>
      </c>
      <c r="J33" s="13">
        <v>201500</v>
      </c>
      <c r="K33" s="13">
        <v>4669000</v>
      </c>
      <c r="L33" s="13">
        <v>3754000</v>
      </c>
      <c r="M33" s="13">
        <v>62177000</v>
      </c>
    </row>
    <row r="34" spans="1:13">
      <c r="A34" t="s">
        <v>47</v>
      </c>
      <c r="C34" s="19" t="s">
        <v>50</v>
      </c>
      <c r="E34" s="13"/>
      <c r="G34" s="7">
        <v>0.1</v>
      </c>
      <c r="I34" s="13">
        <f t="shared" si="2"/>
        <v>90000</v>
      </c>
      <c r="J34" s="13">
        <v>0</v>
      </c>
      <c r="K34" s="13">
        <v>90000</v>
      </c>
      <c r="L34" s="13">
        <v>0</v>
      </c>
      <c r="M34" s="13">
        <v>0</v>
      </c>
    </row>
    <row r="35" spans="1:13">
      <c r="A35" t="s">
        <v>48</v>
      </c>
      <c r="C35" s="19">
        <v>54</v>
      </c>
      <c r="E35" s="13"/>
      <c r="G35" s="19"/>
      <c r="I35" s="13">
        <f t="shared" si="2"/>
        <v>343848000</v>
      </c>
      <c r="J35" s="13">
        <v>7480000</v>
      </c>
      <c r="K35" s="13">
        <v>195578000</v>
      </c>
      <c r="L35" s="13">
        <v>140790000</v>
      </c>
      <c r="M35" s="14"/>
    </row>
    <row r="36" spans="1:13">
      <c r="G36" s="19"/>
      <c r="I36" s="13"/>
      <c r="J36" s="13"/>
      <c r="K36" s="13"/>
      <c r="L36" s="13"/>
      <c r="M36" s="13"/>
    </row>
    <row r="37" spans="1:13" s="8" customFormat="1">
      <c r="A37" s="8" t="s">
        <v>68</v>
      </c>
      <c r="C37" s="9"/>
      <c r="D37" s="9"/>
      <c r="G37" s="9"/>
      <c r="I37" s="15">
        <f>SUM(I24:I35)</f>
        <v>836155100</v>
      </c>
      <c r="J37" s="15">
        <f t="shared" ref="J37:M37" si="3">SUM(J24:J35)</f>
        <v>248477100</v>
      </c>
      <c r="K37" s="15">
        <f t="shared" si="3"/>
        <v>286666000</v>
      </c>
      <c r="L37" s="15">
        <f t="shared" si="3"/>
        <v>150912000</v>
      </c>
      <c r="M37" s="15">
        <f t="shared" si="3"/>
        <v>150100000</v>
      </c>
    </row>
    <row r="39" spans="1:13">
      <c r="A39" s="3" t="s">
        <v>56</v>
      </c>
    </row>
    <row r="41" spans="1:13">
      <c r="A41" t="s">
        <v>57</v>
      </c>
    </row>
    <row r="42" spans="1:13">
      <c r="A42" t="s">
        <v>58</v>
      </c>
      <c r="C42" s="19">
        <v>55</v>
      </c>
      <c r="I42" s="13"/>
      <c r="J42" s="13">
        <f>SUM(J18,J37)</f>
        <v>699849100</v>
      </c>
      <c r="K42" s="13">
        <f>SUM(K18,K37)</f>
        <v>629597000</v>
      </c>
      <c r="L42" s="13">
        <f>SUM(L18,L37)</f>
        <v>305894000</v>
      </c>
      <c r="M42" s="13">
        <f>SUM(M18,M37)</f>
        <v>797294000</v>
      </c>
    </row>
    <row r="43" spans="1:13">
      <c r="A43" t="s">
        <v>59</v>
      </c>
      <c r="C43" s="19">
        <v>56</v>
      </c>
      <c r="J43" s="10">
        <v>0</v>
      </c>
      <c r="K43" s="10">
        <v>0.2</v>
      </c>
      <c r="L43" s="10">
        <v>0.5</v>
      </c>
      <c r="M43" s="10">
        <v>1</v>
      </c>
    </row>
    <row r="44" spans="1:13">
      <c r="A44" t="s">
        <v>60</v>
      </c>
      <c r="C44" s="19">
        <v>57</v>
      </c>
      <c r="I44" s="13"/>
      <c r="J44" s="13">
        <f>J42*J43</f>
        <v>0</v>
      </c>
      <c r="K44" s="13">
        <f t="shared" ref="K44:M44" si="4">K42*K43</f>
        <v>125919400</v>
      </c>
      <c r="L44" s="13">
        <f t="shared" si="4"/>
        <v>152947000</v>
      </c>
      <c r="M44" s="13">
        <f t="shared" si="4"/>
        <v>797294000</v>
      </c>
    </row>
    <row r="45" spans="1:13">
      <c r="A45" t="s">
        <v>61</v>
      </c>
      <c r="C45" s="19">
        <v>58</v>
      </c>
      <c r="I45" s="13"/>
      <c r="J45" s="13"/>
      <c r="K45" s="13"/>
      <c r="L45" s="13"/>
      <c r="M45" s="13">
        <v>116842000</v>
      </c>
    </row>
    <row r="46" spans="1:13">
      <c r="A46" t="s">
        <v>62</v>
      </c>
      <c r="C46" s="19">
        <v>59</v>
      </c>
      <c r="I46" s="13"/>
      <c r="J46" s="13"/>
      <c r="K46" s="13"/>
      <c r="L46" s="13"/>
      <c r="M46" s="13">
        <f>SUM(J44:M44,M45)</f>
        <v>1193002400</v>
      </c>
    </row>
    <row r="47" spans="1:13">
      <c r="A47" t="s">
        <v>63</v>
      </c>
      <c r="I47" s="13"/>
      <c r="J47" s="13"/>
      <c r="K47" s="13"/>
      <c r="L47" s="13"/>
      <c r="M47" s="14"/>
    </row>
    <row r="48" spans="1:13">
      <c r="A48" t="s">
        <v>64</v>
      </c>
      <c r="I48" s="13"/>
      <c r="J48" s="13"/>
      <c r="K48" s="13"/>
      <c r="L48" s="13"/>
      <c r="M48" s="14"/>
    </row>
    <row r="49" spans="1:14">
      <c r="A49" t="s">
        <v>65</v>
      </c>
      <c r="C49" s="19">
        <v>60</v>
      </c>
      <c r="I49" s="13"/>
      <c r="J49" s="13"/>
      <c r="K49" s="13"/>
      <c r="L49" s="13"/>
      <c r="M49" s="13">
        <v>18024000</v>
      </c>
    </row>
    <row r="50" spans="1:14">
      <c r="A50" t="s">
        <v>66</v>
      </c>
      <c r="C50" s="19">
        <v>61</v>
      </c>
      <c r="I50" s="13"/>
      <c r="J50" s="13"/>
      <c r="K50" s="13"/>
      <c r="L50" s="13"/>
      <c r="M50" s="13">
        <v>0</v>
      </c>
    </row>
    <row r="51" spans="1:14">
      <c r="A51" t="s">
        <v>67</v>
      </c>
      <c r="C51" s="19">
        <v>62</v>
      </c>
      <c r="I51" s="13"/>
      <c r="J51" s="13"/>
      <c r="K51" s="13"/>
      <c r="L51" s="13"/>
      <c r="M51" s="13">
        <f>M46-M49-M50</f>
        <v>1174978400</v>
      </c>
    </row>
    <row r="52" spans="1:14">
      <c r="I52" s="13"/>
      <c r="J52" s="13"/>
      <c r="K52" s="13"/>
      <c r="L52" s="13"/>
      <c r="M52" s="13"/>
    </row>
    <row r="53" spans="1:14">
      <c r="A53" s="3" t="s">
        <v>74</v>
      </c>
    </row>
    <row r="54" spans="1:14">
      <c r="A54" s="3"/>
    </row>
    <row r="55" spans="1:14">
      <c r="A55" s="11" t="s">
        <v>73</v>
      </c>
    </row>
    <row r="57" spans="1:14">
      <c r="A57" t="s">
        <v>69</v>
      </c>
      <c r="C57" s="19">
        <v>11</v>
      </c>
      <c r="E57" s="13">
        <v>142450000</v>
      </c>
    </row>
    <row r="58" spans="1:14">
      <c r="A58" t="s">
        <v>70</v>
      </c>
      <c r="C58" s="19">
        <v>21</v>
      </c>
      <c r="E58" s="13">
        <v>182216000</v>
      </c>
    </row>
    <row r="60" spans="1:14">
      <c r="A60" t="s">
        <v>71</v>
      </c>
      <c r="C60" s="19">
        <v>32</v>
      </c>
      <c r="E60" s="12">
        <v>0.1212</v>
      </c>
      <c r="N60" s="13"/>
    </row>
    <row r="61" spans="1:14">
      <c r="A61" t="s">
        <v>72</v>
      </c>
      <c r="C61" s="19">
        <v>33</v>
      </c>
      <c r="E61" s="12">
        <v>0.15509999999999999</v>
      </c>
      <c r="N61" s="13"/>
    </row>
    <row r="63" spans="1:14">
      <c r="A63" s="11" t="s">
        <v>75</v>
      </c>
    </row>
    <row r="65" spans="1:5">
      <c r="A65" t="s">
        <v>71</v>
      </c>
      <c r="C65" s="19">
        <v>32</v>
      </c>
      <c r="E65" s="12">
        <f>E57/M51</f>
        <v>0.12123627123698615</v>
      </c>
    </row>
    <row r="66" spans="1:5">
      <c r="A66" t="s">
        <v>72</v>
      </c>
      <c r="C66" s="19">
        <v>33</v>
      </c>
      <c r="E66" s="12">
        <f>E58/M51</f>
        <v>0.1550802976463227</v>
      </c>
    </row>
    <row r="69" spans="1:5">
      <c r="A69" s="3" t="s">
        <v>78</v>
      </c>
    </row>
    <row r="71" spans="1:5">
      <c r="A71" t="s">
        <v>79</v>
      </c>
      <c r="E71" s="13">
        <f>I18+(K18*0.2)+(L18*0.5)+M18</f>
        <v>1314397200</v>
      </c>
    </row>
    <row r="72" spans="1:5">
      <c r="A72" t="s">
        <v>80</v>
      </c>
      <c r="E72" s="13">
        <f>(K37*0.2)+(L37*0.5)+M37</f>
        <v>282889200</v>
      </c>
    </row>
    <row r="73" spans="1:5">
      <c r="A73" t="s">
        <v>88</v>
      </c>
      <c r="E73" s="13">
        <f>E71+E72</f>
        <v>1597286400</v>
      </c>
    </row>
    <row r="75" spans="1:5">
      <c r="A75" t="s">
        <v>81</v>
      </c>
      <c r="E75" s="10">
        <f>E71/E73</f>
        <v>0.822893878017117</v>
      </c>
    </row>
    <row r="76" spans="1:5">
      <c r="A76" t="s">
        <v>82</v>
      </c>
      <c r="E76" s="10">
        <f>E72/E73</f>
        <v>0.17710612198288297</v>
      </c>
    </row>
    <row r="78" spans="1:5">
      <c r="A78" t="s">
        <v>83</v>
      </c>
      <c r="E78" s="13">
        <f>(K35*0.2)+(L35*0.5)+M35</f>
        <v>109510600</v>
      </c>
    </row>
    <row r="79" spans="1:5">
      <c r="A79" t="s">
        <v>84</v>
      </c>
      <c r="E79" s="10">
        <f>E78/E72</f>
        <v>0.3871148138564498</v>
      </c>
    </row>
    <row r="80" spans="1:5">
      <c r="A80" t="s">
        <v>85</v>
      </c>
      <c r="E80" s="10">
        <f>E78/E73</f>
        <v>6.8560403444241427E-2</v>
      </c>
    </row>
    <row r="82" spans="1:5">
      <c r="A82" t="s">
        <v>89</v>
      </c>
      <c r="E82" s="13">
        <f>(K13*0.2)+(L13*0.5)+M13+(K14*0.2)+(L14*0.5)+M14-((K15*0.2)+(L15*0.5)+M15)</f>
        <v>584024900</v>
      </c>
    </row>
    <row r="83" spans="1:5">
      <c r="A83" t="s">
        <v>86</v>
      </c>
      <c r="E83" s="10">
        <f>E82/E71</f>
        <v>0.44432908104186469</v>
      </c>
    </row>
    <row r="84" spans="1:5">
      <c r="A84" t="s">
        <v>87</v>
      </c>
      <c r="E84" s="10">
        <f>E82/E73</f>
        <v>0.36563568061432189</v>
      </c>
    </row>
    <row r="86" spans="1:5">
      <c r="A86" t="s">
        <v>90</v>
      </c>
      <c r="E86" s="10">
        <f>J35/I35</f>
        <v>2.1753798189897863E-2</v>
      </c>
    </row>
    <row r="87" spans="1:5">
      <c r="A87" t="s">
        <v>91</v>
      </c>
      <c r="E87" s="10">
        <f>K35/I35</f>
        <v>0.5687920243828668</v>
      </c>
    </row>
    <row r="88" spans="1:5">
      <c r="A88" t="s">
        <v>92</v>
      </c>
      <c r="E88" s="10">
        <f>L35/I35</f>
        <v>0.40945417742723528</v>
      </c>
    </row>
    <row r="89" spans="1:5">
      <c r="A89" t="s">
        <v>93</v>
      </c>
      <c r="E89" s="10">
        <f>M35/I35</f>
        <v>0</v>
      </c>
    </row>
    <row r="91" spans="1:5">
      <c r="A91" t="s">
        <v>96</v>
      </c>
      <c r="E91" s="13">
        <v>2083712000</v>
      </c>
    </row>
    <row r="92" spans="1:5">
      <c r="A92" t="s">
        <v>97</v>
      </c>
      <c r="E92" s="12">
        <f>E73/E91</f>
        <v>0.76655814239203879</v>
      </c>
    </row>
    <row r="94" spans="1:5">
      <c r="A94" t="s">
        <v>107</v>
      </c>
      <c r="E94" s="13">
        <f>E18+I37</f>
        <v>2953760100</v>
      </c>
    </row>
    <row r="95" spans="1:5">
      <c r="A95" t="s">
        <v>105</v>
      </c>
      <c r="E95" s="12">
        <f>I18/E94</f>
        <v>0.17642800442730605</v>
      </c>
    </row>
    <row r="96" spans="1:5">
      <c r="A96" t="s">
        <v>100</v>
      </c>
      <c r="E96" s="12">
        <f>J42/$E$94</f>
        <v>0.23693498331161017</v>
      </c>
    </row>
    <row r="97" spans="1:5">
      <c r="A97" t="s">
        <v>102</v>
      </c>
      <c r="E97" s="12">
        <f>K42/$E$94</f>
        <v>0.21315102739724867</v>
      </c>
    </row>
    <row r="98" spans="1:5">
      <c r="A98" t="s">
        <v>103</v>
      </c>
      <c r="E98" s="12">
        <f>L42/$E$94</f>
        <v>0.10356088160307941</v>
      </c>
    </row>
    <row r="99" spans="1:5">
      <c r="A99" t="s">
        <v>104</v>
      </c>
      <c r="E99" s="12">
        <f>M42/$E$94</f>
        <v>0.26992510326075569</v>
      </c>
    </row>
    <row r="100" spans="1:5">
      <c r="A100" t="s">
        <v>101</v>
      </c>
    </row>
    <row r="101" spans="1:5">
      <c r="A101" t="s">
        <v>106</v>
      </c>
      <c r="E101" s="12">
        <f>SUM(E95:E99)</f>
        <v>1</v>
      </c>
    </row>
  </sheetData>
  <mergeCells count="1">
    <mergeCell ref="J20:M20"/>
  </mergeCells>
  <printOptions gridLines="1"/>
  <pageMargins left="0.7" right="0.7" top="1" bottom="0.75" header="0.3" footer="0.3"/>
  <pageSetup scale="90" orientation="portrait" horizontalDpi="4294967293" verticalDpi="0" r:id="rId1"/>
  <headerFooter>
    <oddHeader xml:space="preserve">&amp;CJPMorgan Chase &amp; Co. Regulatory Capital Components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N101"/>
  <sheetViews>
    <sheetView zoomScaleNormal="100" workbookViewId="0">
      <selection activeCell="J35" sqref="J35:L35"/>
    </sheetView>
  </sheetViews>
  <sheetFormatPr defaultRowHeight="15"/>
  <cols>
    <col min="1" max="1" width="54.85546875" customWidth="1"/>
    <col min="2" max="2" width="2" customWidth="1"/>
    <col min="3" max="3" width="10.85546875" style="19" customWidth="1"/>
    <col min="4" max="4" width="1.7109375" style="19" customWidth="1"/>
    <col min="5" max="5" width="20.140625" customWidth="1"/>
    <col min="6" max="6" width="1.5703125" customWidth="1"/>
    <col min="7" max="7" width="12.85546875" customWidth="1"/>
    <col min="8" max="8" width="1.5703125" customWidth="1"/>
    <col min="9" max="9" width="19.85546875" customWidth="1"/>
    <col min="10" max="10" width="21.42578125" customWidth="1"/>
    <col min="11" max="11" width="24.5703125" customWidth="1"/>
    <col min="12" max="12" width="20.7109375" customWidth="1"/>
    <col min="13" max="13" width="21.42578125" customWidth="1"/>
    <col min="14" max="14" width="23.85546875" customWidth="1"/>
    <col min="15" max="15" width="26.5703125" customWidth="1"/>
  </cols>
  <sheetData>
    <row r="1" spans="1:13">
      <c r="A1" t="s">
        <v>118</v>
      </c>
    </row>
    <row r="3" spans="1:13">
      <c r="C3" s="19" t="s">
        <v>23</v>
      </c>
      <c r="E3" s="19" t="s">
        <v>17</v>
      </c>
      <c r="F3" s="19"/>
      <c r="G3" s="19"/>
      <c r="H3" s="19"/>
      <c r="I3" s="19" t="s">
        <v>18</v>
      </c>
      <c r="J3" s="19" t="s">
        <v>19</v>
      </c>
      <c r="K3" s="19" t="s">
        <v>20</v>
      </c>
      <c r="L3" s="19" t="s">
        <v>21</v>
      </c>
      <c r="M3" s="19" t="s">
        <v>22</v>
      </c>
    </row>
    <row r="4" spans="1:13">
      <c r="E4" s="19" t="s">
        <v>25</v>
      </c>
      <c r="F4" s="19"/>
      <c r="G4" s="19"/>
      <c r="H4" s="19"/>
      <c r="I4" s="19" t="s">
        <v>24</v>
      </c>
      <c r="J4" s="2">
        <v>0</v>
      </c>
      <c r="K4" s="2">
        <v>0.2</v>
      </c>
      <c r="L4" s="2">
        <v>0.5</v>
      </c>
      <c r="M4" s="2">
        <v>1</v>
      </c>
    </row>
    <row r="7" spans="1:13">
      <c r="A7" s="3" t="s">
        <v>26</v>
      </c>
    </row>
    <row r="9" spans="1:13">
      <c r="A9" t="s">
        <v>27</v>
      </c>
      <c r="C9" s="19">
        <v>34</v>
      </c>
      <c r="E9" s="13">
        <f>SUM(I9:M9)</f>
        <v>190409000</v>
      </c>
      <c r="F9" s="13"/>
      <c r="G9" s="13"/>
      <c r="H9" s="13"/>
      <c r="I9" s="13">
        <v>0</v>
      </c>
      <c r="J9" s="13">
        <v>137859000</v>
      </c>
      <c r="K9" s="13">
        <v>48735000</v>
      </c>
      <c r="L9" s="14"/>
      <c r="M9" s="13">
        <v>3815000</v>
      </c>
    </row>
    <row r="10" spans="1:13">
      <c r="A10" t="s">
        <v>28</v>
      </c>
      <c r="C10" s="19">
        <v>35</v>
      </c>
      <c r="E10" s="13">
        <f t="shared" ref="E10:E17" si="0">SUM(I10:M10)</f>
        <v>29107000</v>
      </c>
      <c r="F10" s="13"/>
      <c r="G10" s="13"/>
      <c r="H10" s="13"/>
      <c r="I10" s="13">
        <v>-6867000</v>
      </c>
      <c r="J10" s="13">
        <v>0</v>
      </c>
      <c r="K10" s="13">
        <v>7598000</v>
      </c>
      <c r="L10" s="13">
        <v>2205000</v>
      </c>
      <c r="M10" s="13">
        <v>26171000</v>
      </c>
    </row>
    <row r="11" spans="1:13">
      <c r="A11" t="s">
        <v>29</v>
      </c>
      <c r="C11" s="19">
        <v>36</v>
      </c>
      <c r="E11" s="13">
        <f t="shared" si="0"/>
        <v>274270000</v>
      </c>
      <c r="F11" s="13"/>
      <c r="G11" s="13"/>
      <c r="H11" s="13"/>
      <c r="I11" s="13">
        <v>633000</v>
      </c>
      <c r="J11" s="13">
        <v>164776000</v>
      </c>
      <c r="K11" s="13">
        <v>77379000</v>
      </c>
      <c r="L11" s="13">
        <v>13339000</v>
      </c>
      <c r="M11" s="13">
        <v>18143000</v>
      </c>
    </row>
    <row r="12" spans="1:13">
      <c r="A12" t="s">
        <v>76</v>
      </c>
      <c r="C12" s="19">
        <v>37</v>
      </c>
      <c r="E12" s="13">
        <f t="shared" si="0"/>
        <v>246717000</v>
      </c>
      <c r="F12" s="13"/>
      <c r="G12" s="13"/>
      <c r="H12" s="13"/>
      <c r="I12" s="14"/>
      <c r="J12" s="13">
        <v>195377000</v>
      </c>
      <c r="K12" s="13">
        <v>42099000</v>
      </c>
      <c r="L12" s="14"/>
      <c r="M12" s="13">
        <v>9241000</v>
      </c>
    </row>
    <row r="13" spans="1:13">
      <c r="A13" t="s">
        <v>30</v>
      </c>
      <c r="C13" s="19">
        <v>38</v>
      </c>
      <c r="E13" s="13">
        <f t="shared" si="0"/>
        <v>11343000</v>
      </c>
      <c r="F13" s="13"/>
      <c r="G13" s="13"/>
      <c r="H13" s="13"/>
      <c r="I13" s="13">
        <v>0</v>
      </c>
      <c r="J13" s="13">
        <v>0</v>
      </c>
      <c r="K13" s="13">
        <v>641000</v>
      </c>
      <c r="L13" s="13">
        <v>7367000</v>
      </c>
      <c r="M13" s="13">
        <v>3335000</v>
      </c>
    </row>
    <row r="14" spans="1:13">
      <c r="A14" t="s">
        <v>31</v>
      </c>
      <c r="C14" s="19">
        <v>39</v>
      </c>
      <c r="E14" s="13">
        <f t="shared" si="0"/>
        <v>667319000</v>
      </c>
      <c r="F14" s="13"/>
      <c r="G14" s="13"/>
      <c r="H14" s="13"/>
      <c r="I14" s="13">
        <v>-1176000</v>
      </c>
      <c r="J14" s="13">
        <v>24246000</v>
      </c>
      <c r="K14" s="13">
        <v>55489000</v>
      </c>
      <c r="L14" s="13">
        <v>116161000</v>
      </c>
      <c r="M14" s="13">
        <v>472599000</v>
      </c>
    </row>
    <row r="15" spans="1:13">
      <c r="A15" t="s">
        <v>32</v>
      </c>
      <c r="C15" s="19">
        <v>40</v>
      </c>
      <c r="E15" s="13">
        <f t="shared" si="0"/>
        <v>40655000</v>
      </c>
      <c r="F15" s="13"/>
      <c r="G15" s="13"/>
      <c r="H15" s="13"/>
      <c r="I15" s="13">
        <v>40655000</v>
      </c>
      <c r="J15" s="14"/>
      <c r="K15" s="14"/>
      <c r="L15" s="14"/>
      <c r="M15" s="14"/>
    </row>
    <row r="16" spans="1:13">
      <c r="A16" t="s">
        <v>33</v>
      </c>
      <c r="C16" s="19">
        <v>41</v>
      </c>
      <c r="E16" s="13">
        <f t="shared" si="0"/>
        <v>317272000</v>
      </c>
      <c r="F16" s="13"/>
      <c r="G16" s="13"/>
      <c r="H16" s="13"/>
      <c r="I16" s="13">
        <v>317272000</v>
      </c>
      <c r="J16" s="13">
        <v>0</v>
      </c>
      <c r="K16" s="13">
        <v>0</v>
      </c>
      <c r="L16" s="13">
        <v>0</v>
      </c>
      <c r="M16" s="13">
        <v>0</v>
      </c>
    </row>
    <row r="17" spans="1:14">
      <c r="A17" t="s">
        <v>34</v>
      </c>
      <c r="C17" s="19">
        <v>42</v>
      </c>
      <c r="E17" s="13">
        <f t="shared" si="0"/>
        <v>218120000</v>
      </c>
      <c r="F17" s="13"/>
      <c r="G17" s="13"/>
      <c r="H17" s="13"/>
      <c r="I17" s="13">
        <v>70058500</v>
      </c>
      <c r="J17" s="13">
        <v>8293000</v>
      </c>
      <c r="K17" s="13">
        <v>21456000</v>
      </c>
      <c r="L17" s="13">
        <v>5785000</v>
      </c>
      <c r="M17" s="13">
        <v>112527500</v>
      </c>
    </row>
    <row r="18" spans="1:14">
      <c r="A18" t="s">
        <v>35</v>
      </c>
      <c r="C18" s="19">
        <v>43</v>
      </c>
      <c r="E18" s="13">
        <f>SUM(E9:E14,E16:E17)-E15</f>
        <v>1913902000</v>
      </c>
      <c r="F18" s="13">
        <f t="shared" ref="F18:M18" si="1">SUM(F9:F14,F16:F17)-F15</f>
        <v>0</v>
      </c>
      <c r="G18" s="13" t="s">
        <v>77</v>
      </c>
      <c r="H18" s="13" t="s">
        <v>77</v>
      </c>
      <c r="I18" s="13">
        <f t="shared" si="1"/>
        <v>339265500</v>
      </c>
      <c r="J18" s="13">
        <f t="shared" si="1"/>
        <v>530551000</v>
      </c>
      <c r="K18" s="13">
        <f t="shared" si="1"/>
        <v>253397000</v>
      </c>
      <c r="L18" s="13">
        <f t="shared" si="1"/>
        <v>144857000</v>
      </c>
      <c r="M18" s="13">
        <f t="shared" si="1"/>
        <v>645831500</v>
      </c>
    </row>
    <row r="20" spans="1:14">
      <c r="J20" s="131" t="s">
        <v>53</v>
      </c>
      <c r="K20" s="131"/>
      <c r="L20" s="131"/>
      <c r="M20" s="131"/>
    </row>
    <row r="21" spans="1:14">
      <c r="E21" s="19" t="s">
        <v>17</v>
      </c>
      <c r="F21" s="19"/>
      <c r="G21" s="19"/>
      <c r="H21" s="19"/>
      <c r="I21" s="19" t="s">
        <v>18</v>
      </c>
      <c r="J21" s="19" t="s">
        <v>19</v>
      </c>
      <c r="K21" s="19" t="s">
        <v>20</v>
      </c>
      <c r="L21" s="19" t="s">
        <v>21</v>
      </c>
      <c r="M21" s="19" t="s">
        <v>22</v>
      </c>
    </row>
    <row r="22" spans="1:14" ht="34.5">
      <c r="A22" s="3" t="s">
        <v>36</v>
      </c>
      <c r="E22" s="5" t="s">
        <v>54</v>
      </c>
      <c r="F22" s="19"/>
      <c r="G22" s="4" t="s">
        <v>51</v>
      </c>
      <c r="H22" s="19"/>
      <c r="I22" s="5" t="s">
        <v>52</v>
      </c>
      <c r="J22" s="2">
        <v>0</v>
      </c>
      <c r="K22" s="2">
        <v>0.2</v>
      </c>
      <c r="L22" s="2">
        <v>0.5</v>
      </c>
      <c r="M22" s="2">
        <v>1</v>
      </c>
    </row>
    <row r="24" spans="1:14">
      <c r="A24" t="s">
        <v>37</v>
      </c>
      <c r="C24" s="19">
        <v>44</v>
      </c>
      <c r="E24" s="13"/>
      <c r="G24" s="19" t="s">
        <v>55</v>
      </c>
      <c r="I24" s="13">
        <f>SUM(J24:M24)</f>
        <v>94832000</v>
      </c>
      <c r="J24" s="13">
        <v>20359000</v>
      </c>
      <c r="K24" s="13">
        <v>25129000</v>
      </c>
      <c r="L24" s="13">
        <v>3778000</v>
      </c>
      <c r="M24" s="13">
        <v>45566000</v>
      </c>
    </row>
    <row r="25" spans="1:14">
      <c r="A25" t="s">
        <v>38</v>
      </c>
      <c r="C25" s="19">
        <v>45</v>
      </c>
      <c r="E25" s="13"/>
      <c r="G25" s="7">
        <v>0.5</v>
      </c>
      <c r="I25" s="13">
        <f t="shared" ref="I25:I35" si="2">SUM(J25:M25)</f>
        <v>6866000</v>
      </c>
      <c r="J25" s="13">
        <v>748000</v>
      </c>
      <c r="K25" s="13">
        <v>824000</v>
      </c>
      <c r="L25" s="13">
        <v>40000</v>
      </c>
      <c r="M25" s="13">
        <v>5254000</v>
      </c>
    </row>
    <row r="26" spans="1:14">
      <c r="A26" t="s">
        <v>39</v>
      </c>
      <c r="C26" s="19">
        <v>46</v>
      </c>
      <c r="E26" s="13"/>
      <c r="G26" s="7">
        <v>0.2</v>
      </c>
      <c r="I26" s="13">
        <f t="shared" si="2"/>
        <v>1794800</v>
      </c>
      <c r="J26" s="13">
        <v>62000</v>
      </c>
      <c r="K26" s="13">
        <v>582000</v>
      </c>
      <c r="L26" s="13">
        <v>0</v>
      </c>
      <c r="M26" s="13">
        <v>1150800</v>
      </c>
    </row>
    <row r="27" spans="1:14">
      <c r="A27" t="s">
        <v>40</v>
      </c>
      <c r="C27" s="19">
        <v>47</v>
      </c>
      <c r="E27" s="13"/>
      <c r="G27" s="7">
        <v>1</v>
      </c>
      <c r="I27" s="13">
        <f t="shared" si="2"/>
        <v>0</v>
      </c>
      <c r="J27" s="13">
        <v>0</v>
      </c>
      <c r="K27" s="13">
        <v>0</v>
      </c>
      <c r="L27" s="14"/>
      <c r="M27" s="13">
        <v>0</v>
      </c>
    </row>
    <row r="28" spans="1:14">
      <c r="A28" t="s">
        <v>41</v>
      </c>
      <c r="C28" s="19">
        <v>48</v>
      </c>
      <c r="E28" s="13"/>
      <c r="G28" s="7">
        <v>1</v>
      </c>
      <c r="I28" s="13">
        <f t="shared" si="2"/>
        <v>63481000</v>
      </c>
      <c r="J28" s="13">
        <v>61364000</v>
      </c>
      <c r="K28" s="13">
        <v>1868000</v>
      </c>
      <c r="L28" s="13">
        <v>0</v>
      </c>
      <c r="M28" s="13">
        <v>249000</v>
      </c>
    </row>
    <row r="29" spans="1:14">
      <c r="A29" t="s">
        <v>42</v>
      </c>
      <c r="C29" s="19">
        <v>49</v>
      </c>
      <c r="E29" s="13"/>
      <c r="G29" s="7">
        <v>1</v>
      </c>
      <c r="I29" s="13">
        <f t="shared" si="2"/>
        <v>0</v>
      </c>
      <c r="J29" s="13">
        <v>0</v>
      </c>
      <c r="K29" s="13">
        <v>0</v>
      </c>
      <c r="L29" s="13">
        <v>0</v>
      </c>
      <c r="M29" s="13">
        <v>0</v>
      </c>
    </row>
    <row r="30" spans="1:14">
      <c r="A30" t="s">
        <v>43</v>
      </c>
      <c r="C30" s="19">
        <v>50</v>
      </c>
      <c r="E30" s="13"/>
      <c r="G30" s="19">
        <v>12.5</v>
      </c>
      <c r="I30" s="13">
        <f t="shared" si="2"/>
        <v>7945000</v>
      </c>
      <c r="J30" s="14"/>
      <c r="K30" s="14"/>
      <c r="L30" s="14"/>
      <c r="M30" s="13">
        <v>7945000</v>
      </c>
    </row>
    <row r="31" spans="1:14">
      <c r="A31" t="s">
        <v>44</v>
      </c>
      <c r="C31" s="19">
        <v>51</v>
      </c>
      <c r="E31" s="13"/>
      <c r="G31" s="7">
        <v>1</v>
      </c>
      <c r="I31" s="13">
        <f t="shared" si="2"/>
        <v>6510000</v>
      </c>
      <c r="J31" s="13">
        <v>0</v>
      </c>
      <c r="K31" s="13">
        <v>0</v>
      </c>
      <c r="L31" s="13">
        <v>1307000</v>
      </c>
      <c r="M31" s="13">
        <v>5203000</v>
      </c>
      <c r="N31" t="s">
        <v>77</v>
      </c>
    </row>
    <row r="32" spans="1:14">
      <c r="A32" t="s">
        <v>45</v>
      </c>
      <c r="C32" s="19">
        <v>52</v>
      </c>
      <c r="E32" s="13"/>
      <c r="G32" s="7">
        <v>1</v>
      </c>
      <c r="I32" s="13">
        <f t="shared" si="2"/>
        <v>858000</v>
      </c>
      <c r="J32" s="13">
        <v>204000</v>
      </c>
      <c r="K32" s="13">
        <v>0</v>
      </c>
      <c r="L32" s="13">
        <v>0</v>
      </c>
      <c r="M32" s="13">
        <v>654000</v>
      </c>
    </row>
    <row r="33" spans="1:13">
      <c r="A33" t="s">
        <v>46</v>
      </c>
      <c r="C33" s="19" t="s">
        <v>49</v>
      </c>
      <c r="E33" s="13"/>
      <c r="G33" s="7">
        <v>0.5</v>
      </c>
      <c r="I33" s="13">
        <f t="shared" si="2"/>
        <v>65743500</v>
      </c>
      <c r="J33" s="13">
        <v>4479000</v>
      </c>
      <c r="K33" s="13">
        <v>13949000</v>
      </c>
      <c r="L33" s="13">
        <v>855000</v>
      </c>
      <c r="M33" s="13">
        <v>46460500</v>
      </c>
    </row>
    <row r="34" spans="1:13">
      <c r="A34" t="s">
        <v>47</v>
      </c>
      <c r="C34" s="19" t="s">
        <v>50</v>
      </c>
      <c r="E34" s="13"/>
      <c r="G34" s="7">
        <v>0.1</v>
      </c>
      <c r="I34" s="13">
        <f t="shared" si="2"/>
        <v>729100</v>
      </c>
      <c r="J34" s="13">
        <v>0</v>
      </c>
      <c r="K34" s="13">
        <v>114000</v>
      </c>
      <c r="L34" s="13">
        <v>525000</v>
      </c>
      <c r="M34" s="13">
        <v>90100</v>
      </c>
    </row>
    <row r="35" spans="1:13">
      <c r="A35" t="s">
        <v>48</v>
      </c>
      <c r="C35" s="19">
        <v>54</v>
      </c>
      <c r="E35" s="13"/>
      <c r="G35" s="19"/>
      <c r="I35" s="13">
        <f t="shared" si="2"/>
        <v>207975000</v>
      </c>
      <c r="J35" s="13">
        <v>15383000</v>
      </c>
      <c r="K35" s="13">
        <v>114025000</v>
      </c>
      <c r="L35" s="13">
        <v>78567000</v>
      </c>
      <c r="M35" s="14"/>
    </row>
    <row r="36" spans="1:13">
      <c r="G36" s="19"/>
      <c r="I36" s="13"/>
      <c r="J36" s="13"/>
      <c r="K36" s="13"/>
      <c r="L36" s="13"/>
      <c r="M36" s="13"/>
    </row>
    <row r="37" spans="1:13" s="8" customFormat="1">
      <c r="A37" s="8" t="s">
        <v>68</v>
      </c>
      <c r="C37" s="9"/>
      <c r="D37" s="9"/>
      <c r="G37" s="9"/>
      <c r="I37" s="15">
        <f>SUM(I24:I35)</f>
        <v>456734400</v>
      </c>
      <c r="J37" s="15">
        <f t="shared" ref="J37:M37" si="3">SUM(J24:J35)</f>
        <v>102599000</v>
      </c>
      <c r="K37" s="15">
        <f t="shared" si="3"/>
        <v>156491000</v>
      </c>
      <c r="L37" s="15">
        <f t="shared" si="3"/>
        <v>85072000</v>
      </c>
      <c r="M37" s="15">
        <f t="shared" si="3"/>
        <v>112572400</v>
      </c>
    </row>
    <row r="39" spans="1:13">
      <c r="A39" s="3" t="s">
        <v>56</v>
      </c>
    </row>
    <row r="41" spans="1:13">
      <c r="A41" t="s">
        <v>57</v>
      </c>
    </row>
    <row r="42" spans="1:13">
      <c r="A42" t="s">
        <v>58</v>
      </c>
      <c r="C42" s="19">
        <v>55</v>
      </c>
      <c r="I42" s="13"/>
      <c r="J42" s="13">
        <f>SUM(J18,J37)</f>
        <v>633150000</v>
      </c>
      <c r="K42" s="13">
        <f>SUM(K18,K37)</f>
        <v>409888000</v>
      </c>
      <c r="L42" s="13">
        <f>SUM(L18,L37)</f>
        <v>229929000</v>
      </c>
      <c r="M42" s="13">
        <f>SUM(M18,M37)</f>
        <v>758403900</v>
      </c>
    </row>
    <row r="43" spans="1:13">
      <c r="A43" t="s">
        <v>59</v>
      </c>
      <c r="C43" s="19">
        <v>56</v>
      </c>
      <c r="J43" s="10">
        <v>0</v>
      </c>
      <c r="K43" s="10">
        <v>0.2</v>
      </c>
      <c r="L43" s="10">
        <v>0.5</v>
      </c>
      <c r="M43" s="10">
        <v>1</v>
      </c>
    </row>
    <row r="44" spans="1:13">
      <c r="A44" t="s">
        <v>60</v>
      </c>
      <c r="C44" s="19">
        <v>57</v>
      </c>
      <c r="I44" s="13"/>
      <c r="J44" s="13">
        <f>J42*J43</f>
        <v>0</v>
      </c>
      <c r="K44" s="13">
        <f t="shared" ref="K44:M44" si="4">K42*K43</f>
        <v>81977600</v>
      </c>
      <c r="L44" s="13">
        <f t="shared" si="4"/>
        <v>114964500</v>
      </c>
      <c r="M44" s="13">
        <f t="shared" si="4"/>
        <v>758403900</v>
      </c>
    </row>
    <row r="45" spans="1:13">
      <c r="A45" t="s">
        <v>61</v>
      </c>
      <c r="C45" s="19">
        <v>58</v>
      </c>
      <c r="I45" s="13"/>
      <c r="J45" s="13"/>
      <c r="K45" s="13"/>
      <c r="L45" s="13"/>
      <c r="M45" s="13">
        <v>51378000</v>
      </c>
    </row>
    <row r="46" spans="1:13">
      <c r="A46" t="s">
        <v>62</v>
      </c>
      <c r="C46" s="19">
        <v>59</v>
      </c>
      <c r="I46" s="13"/>
      <c r="J46" s="13"/>
      <c r="K46" s="13"/>
      <c r="L46" s="13"/>
      <c r="M46" s="13">
        <f>SUM(J44:M44,M45)</f>
        <v>1006724000</v>
      </c>
    </row>
    <row r="47" spans="1:13">
      <c r="A47" t="s">
        <v>63</v>
      </c>
      <c r="I47" s="13"/>
      <c r="J47" s="13"/>
      <c r="K47" s="13"/>
      <c r="L47" s="13"/>
      <c r="M47" s="14"/>
    </row>
    <row r="48" spans="1:13">
      <c r="A48" t="s">
        <v>64</v>
      </c>
      <c r="I48" s="13"/>
      <c r="J48" s="13"/>
      <c r="K48" s="13"/>
      <c r="L48" s="13"/>
      <c r="M48" s="14"/>
    </row>
    <row r="49" spans="1:14">
      <c r="A49" t="s">
        <v>65</v>
      </c>
      <c r="C49" s="19">
        <v>60</v>
      </c>
      <c r="I49" s="13"/>
      <c r="J49" s="13"/>
      <c r="K49" s="13"/>
      <c r="L49" s="13"/>
      <c r="M49" s="13">
        <v>29095000</v>
      </c>
    </row>
    <row r="50" spans="1:14">
      <c r="A50" t="s">
        <v>66</v>
      </c>
      <c r="C50" s="19">
        <v>61</v>
      </c>
      <c r="I50" s="13"/>
      <c r="J50" s="13"/>
      <c r="K50" s="13"/>
      <c r="L50" s="13"/>
      <c r="M50" s="13">
        <v>0</v>
      </c>
    </row>
    <row r="51" spans="1:14">
      <c r="A51" t="s">
        <v>67</v>
      </c>
      <c r="C51" s="19">
        <v>62</v>
      </c>
      <c r="I51" s="13"/>
      <c r="J51" s="13"/>
      <c r="K51" s="13"/>
      <c r="L51" s="13"/>
      <c r="M51" s="13">
        <f>M46-M49-M50</f>
        <v>977629000</v>
      </c>
    </row>
    <row r="52" spans="1:14">
      <c r="I52" s="13"/>
      <c r="J52" s="13"/>
      <c r="K52" s="13"/>
      <c r="L52" s="13"/>
      <c r="M52" s="13"/>
    </row>
    <row r="53" spans="1:14">
      <c r="A53" s="3" t="s">
        <v>74</v>
      </c>
    </row>
    <row r="54" spans="1:14">
      <c r="A54" s="3"/>
    </row>
    <row r="55" spans="1:14">
      <c r="A55" s="11" t="s">
        <v>73</v>
      </c>
    </row>
    <row r="57" spans="1:14">
      <c r="A57" t="s">
        <v>69</v>
      </c>
      <c r="C57" s="19">
        <v>11</v>
      </c>
      <c r="E57" s="13">
        <v>126193000</v>
      </c>
    </row>
    <row r="58" spans="1:14">
      <c r="A58" t="s">
        <v>70</v>
      </c>
      <c r="C58" s="19">
        <v>21</v>
      </c>
      <c r="E58" s="13">
        <v>162219000</v>
      </c>
    </row>
    <row r="60" spans="1:14">
      <c r="A60" t="s">
        <v>71</v>
      </c>
      <c r="C60" s="19">
        <v>32</v>
      </c>
      <c r="E60" s="12">
        <v>0.12909999999999999</v>
      </c>
      <c r="N60" s="13"/>
    </row>
    <row r="61" spans="1:14">
      <c r="A61" t="s">
        <v>72</v>
      </c>
      <c r="C61" s="19">
        <v>33</v>
      </c>
      <c r="E61" s="12">
        <v>0.16589999999999999</v>
      </c>
      <c r="N61" s="13"/>
    </row>
    <row r="63" spans="1:14">
      <c r="A63" s="11" t="s">
        <v>75</v>
      </c>
    </row>
    <row r="65" spans="1:5">
      <c r="A65" t="s">
        <v>71</v>
      </c>
      <c r="C65" s="19">
        <v>32</v>
      </c>
      <c r="E65" s="12">
        <f>E57/M51</f>
        <v>0.12908066352368844</v>
      </c>
    </row>
    <row r="66" spans="1:5">
      <c r="A66" t="s">
        <v>72</v>
      </c>
      <c r="C66" s="19">
        <v>33</v>
      </c>
      <c r="E66" s="12">
        <f>E58/M51</f>
        <v>0.16593104337125841</v>
      </c>
    </row>
    <row r="69" spans="1:5">
      <c r="A69" s="3" t="s">
        <v>78</v>
      </c>
    </row>
    <row r="71" spans="1:5">
      <c r="A71" t="s">
        <v>79</v>
      </c>
      <c r="E71" s="13">
        <f>I18+(K18*0.2)+(L18*0.5)+M18</f>
        <v>1108204900</v>
      </c>
    </row>
    <row r="72" spans="1:5">
      <c r="A72" t="s">
        <v>80</v>
      </c>
      <c r="E72" s="13">
        <f>(K37*0.2)+(L37*0.5)+M37</f>
        <v>186406600</v>
      </c>
    </row>
    <row r="73" spans="1:5">
      <c r="A73" t="s">
        <v>88</v>
      </c>
      <c r="E73" s="13">
        <f>E71+E72</f>
        <v>1294611500</v>
      </c>
    </row>
    <row r="75" spans="1:5">
      <c r="A75" t="s">
        <v>81</v>
      </c>
      <c r="E75" s="10">
        <f>E71/E73</f>
        <v>0.85601348358175411</v>
      </c>
    </row>
    <row r="76" spans="1:5">
      <c r="A76" t="s">
        <v>82</v>
      </c>
      <c r="E76" s="10">
        <f>E72/E73</f>
        <v>0.14398651641824595</v>
      </c>
    </row>
    <row r="78" spans="1:5">
      <c r="A78" t="s">
        <v>83</v>
      </c>
      <c r="E78" s="13">
        <f>(K35*0.2)+(L35*0.5)+M35</f>
        <v>62088500</v>
      </c>
    </row>
    <row r="79" spans="1:5">
      <c r="A79" t="s">
        <v>84</v>
      </c>
      <c r="E79" s="10">
        <f>E78/E72</f>
        <v>0.33308101751762009</v>
      </c>
    </row>
    <row r="80" spans="1:5">
      <c r="A80" t="s">
        <v>85</v>
      </c>
      <c r="E80" s="10">
        <f>E78/E73</f>
        <v>4.7959175397406864E-2</v>
      </c>
    </row>
    <row r="82" spans="1:5">
      <c r="A82" t="s">
        <v>89</v>
      </c>
      <c r="E82" s="13">
        <f>(K13*0.2)+(L13*0.5)+M13+(K14*0.2)+(L14*0.5)+M14-((K15*0.2)+(L15*0.5)+M15)</f>
        <v>548924000</v>
      </c>
    </row>
    <row r="83" spans="1:5">
      <c r="A83" t="s">
        <v>86</v>
      </c>
      <c r="E83" s="10">
        <f>E82/E71</f>
        <v>0.49532717279990368</v>
      </c>
    </row>
    <row r="84" spans="1:5">
      <c r="A84" t="s">
        <v>87</v>
      </c>
      <c r="E84" s="10">
        <f>E82/E73</f>
        <v>0.42400673870114702</v>
      </c>
    </row>
    <row r="86" spans="1:5">
      <c r="A86" t="s">
        <v>90</v>
      </c>
      <c r="E86" s="10">
        <f>J35/I35</f>
        <v>7.3965620867892781E-2</v>
      </c>
    </row>
    <row r="87" spans="1:5">
      <c r="A87" t="s">
        <v>91</v>
      </c>
      <c r="E87" s="10">
        <f>K35/I35</f>
        <v>0.54826301238129582</v>
      </c>
    </row>
    <row r="88" spans="1:5">
      <c r="A88" t="s">
        <v>92</v>
      </c>
      <c r="E88" s="10">
        <f>L35/I35</f>
        <v>0.37777136675081141</v>
      </c>
    </row>
    <row r="89" spans="1:5">
      <c r="A89" t="s">
        <v>93</v>
      </c>
      <c r="E89" s="10">
        <f>M35/I35</f>
        <v>0</v>
      </c>
    </row>
    <row r="91" spans="1:5">
      <c r="A91" t="s">
        <v>96</v>
      </c>
      <c r="E91" s="13">
        <v>1981719000</v>
      </c>
    </row>
    <row r="92" spans="1:5">
      <c r="A92" t="s">
        <v>97</v>
      </c>
      <c r="E92" s="12">
        <f>E73/E91</f>
        <v>0.65327702868065551</v>
      </c>
    </row>
    <row r="94" spans="1:5">
      <c r="A94" t="s">
        <v>107</v>
      </c>
      <c r="E94" s="13">
        <f>E18+I37</f>
        <v>2370636400</v>
      </c>
    </row>
    <row r="95" spans="1:5">
      <c r="A95" t="s">
        <v>105</v>
      </c>
      <c r="E95" s="12">
        <f>I18/E94</f>
        <v>0.14311157122197229</v>
      </c>
    </row>
    <row r="96" spans="1:5">
      <c r="A96" t="s">
        <v>100</v>
      </c>
      <c r="E96" s="12">
        <f>J42/$E$94</f>
        <v>0.26708018150737922</v>
      </c>
    </row>
    <row r="97" spans="1:5">
      <c r="A97" t="s">
        <v>102</v>
      </c>
      <c r="E97" s="12">
        <f>K42/$E$94</f>
        <v>0.17290209498175257</v>
      </c>
    </row>
    <row r="98" spans="1:5">
      <c r="A98" t="s">
        <v>103</v>
      </c>
      <c r="E98" s="12">
        <f>L42/$E$94</f>
        <v>9.6990411519877112E-2</v>
      </c>
    </row>
    <row r="99" spans="1:5">
      <c r="A99" t="s">
        <v>104</v>
      </c>
      <c r="E99" s="12">
        <f>M42/$E$94</f>
        <v>0.3199157407690188</v>
      </c>
    </row>
    <row r="100" spans="1:5">
      <c r="A100" t="s">
        <v>101</v>
      </c>
    </row>
    <row r="101" spans="1:5">
      <c r="A101" t="s">
        <v>106</v>
      </c>
      <c r="E101" s="12">
        <f>SUM(E95:E99)</f>
        <v>1</v>
      </c>
    </row>
  </sheetData>
  <mergeCells count="1">
    <mergeCell ref="J20:M20"/>
  </mergeCells>
  <printOptions gridLines="1"/>
  <pageMargins left="0.7" right="0.7" top="1" bottom="0.75" header="0.3" footer="0.3"/>
  <pageSetup scale="90" orientation="portrait" horizontalDpi="4294967293" verticalDpi="0" r:id="rId1"/>
  <headerFooter>
    <oddHeader>&amp;CCitigroup Regulatory Capital Components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N101"/>
  <sheetViews>
    <sheetView topLeftCell="A2" zoomScaleNormal="100" workbookViewId="0">
      <selection activeCell="J35" sqref="J35:L35"/>
    </sheetView>
  </sheetViews>
  <sheetFormatPr defaultRowHeight="15"/>
  <cols>
    <col min="1" max="1" width="54.85546875" customWidth="1"/>
    <col min="2" max="2" width="2" customWidth="1"/>
    <col min="3" max="3" width="10.85546875" style="19" customWidth="1"/>
    <col min="4" max="4" width="1.7109375" style="19" customWidth="1"/>
    <col min="5" max="5" width="20.140625" customWidth="1"/>
    <col min="6" max="6" width="1.5703125" customWidth="1"/>
    <col min="7" max="7" width="12.85546875" customWidth="1"/>
    <col min="8" max="8" width="1.5703125" customWidth="1"/>
    <col min="9" max="9" width="19.85546875" customWidth="1"/>
    <col min="10" max="10" width="21.42578125" customWidth="1"/>
    <col min="11" max="11" width="24.5703125" customWidth="1"/>
    <col min="12" max="12" width="20.7109375" customWidth="1"/>
    <col min="13" max="13" width="21.42578125" customWidth="1"/>
    <col min="14" max="14" width="23.85546875" customWidth="1"/>
    <col min="15" max="15" width="26.5703125" customWidth="1"/>
  </cols>
  <sheetData>
    <row r="1" spans="1:13">
      <c r="A1" t="s">
        <v>120</v>
      </c>
    </row>
    <row r="3" spans="1:13">
      <c r="C3" s="19" t="s">
        <v>23</v>
      </c>
      <c r="E3" s="19" t="s">
        <v>17</v>
      </c>
      <c r="F3" s="19"/>
      <c r="G3" s="19"/>
      <c r="H3" s="19"/>
      <c r="I3" s="19" t="s">
        <v>18</v>
      </c>
      <c r="J3" s="19" t="s">
        <v>19</v>
      </c>
      <c r="K3" s="19" t="s">
        <v>20</v>
      </c>
      <c r="L3" s="19" t="s">
        <v>21</v>
      </c>
      <c r="M3" s="19" t="s">
        <v>22</v>
      </c>
    </row>
    <row r="4" spans="1:13">
      <c r="E4" s="19" t="s">
        <v>25</v>
      </c>
      <c r="F4" s="19"/>
      <c r="G4" s="19"/>
      <c r="H4" s="19"/>
      <c r="I4" s="19" t="s">
        <v>24</v>
      </c>
      <c r="J4" s="2">
        <v>0</v>
      </c>
      <c r="K4" s="2">
        <v>0.2</v>
      </c>
      <c r="L4" s="2">
        <v>0.5</v>
      </c>
      <c r="M4" s="2">
        <v>1</v>
      </c>
    </row>
    <row r="7" spans="1:13">
      <c r="A7" s="3" t="s">
        <v>26</v>
      </c>
    </row>
    <row r="9" spans="1:13">
      <c r="A9" t="s">
        <v>27</v>
      </c>
      <c r="C9" s="19">
        <v>34</v>
      </c>
      <c r="E9" s="13">
        <f>SUM(I9:M9)</f>
        <v>71801000</v>
      </c>
      <c r="F9" s="13"/>
      <c r="G9" s="13"/>
      <c r="H9" s="13"/>
      <c r="I9" s="13">
        <v>0</v>
      </c>
      <c r="J9" s="13">
        <v>51610000</v>
      </c>
      <c r="K9" s="13">
        <v>20191000</v>
      </c>
      <c r="L9" s="14"/>
      <c r="M9" s="13">
        <v>0</v>
      </c>
    </row>
    <row r="10" spans="1:13">
      <c r="A10" t="s">
        <v>28</v>
      </c>
      <c r="C10" s="19">
        <v>35</v>
      </c>
      <c r="E10" s="13">
        <f t="shared" ref="E10:E17" si="0">SUM(I10:M10)</f>
        <v>0</v>
      </c>
      <c r="F10" s="13"/>
      <c r="G10" s="13"/>
      <c r="H10" s="13"/>
      <c r="I10" s="13">
        <v>0</v>
      </c>
      <c r="J10" s="13">
        <v>0</v>
      </c>
      <c r="K10" s="13">
        <v>0</v>
      </c>
      <c r="L10" s="13">
        <v>0</v>
      </c>
      <c r="M10" s="13">
        <v>0</v>
      </c>
    </row>
    <row r="11" spans="1:13">
      <c r="A11" t="s">
        <v>29</v>
      </c>
      <c r="C11" s="19">
        <v>36</v>
      </c>
      <c r="E11" s="13">
        <f t="shared" si="0"/>
        <v>172654000</v>
      </c>
      <c r="F11" s="13"/>
      <c r="G11" s="13"/>
      <c r="H11" s="13"/>
      <c r="I11" s="13">
        <v>9577000</v>
      </c>
      <c r="J11" s="13">
        <v>3605000</v>
      </c>
      <c r="K11" s="13">
        <v>101203000</v>
      </c>
      <c r="L11" s="13">
        <v>17983000</v>
      </c>
      <c r="M11" s="13">
        <v>40286000</v>
      </c>
    </row>
    <row r="12" spans="1:13">
      <c r="A12" t="s">
        <v>76</v>
      </c>
      <c r="C12" s="19">
        <v>37</v>
      </c>
      <c r="E12" s="13">
        <f t="shared" si="0"/>
        <v>23880000</v>
      </c>
      <c r="F12" s="13"/>
      <c r="G12" s="13"/>
      <c r="H12" s="13"/>
      <c r="I12" s="14"/>
      <c r="J12" s="13">
        <v>2601000</v>
      </c>
      <c r="K12" s="13">
        <v>21009000</v>
      </c>
      <c r="L12" s="14"/>
      <c r="M12" s="13">
        <v>270000</v>
      </c>
    </row>
    <row r="13" spans="1:13">
      <c r="A13" t="s">
        <v>30</v>
      </c>
      <c r="C13" s="19">
        <v>38</v>
      </c>
      <c r="E13" s="13">
        <f t="shared" si="0"/>
        <v>53053000</v>
      </c>
      <c r="F13" s="13"/>
      <c r="G13" s="13"/>
      <c r="H13" s="13"/>
      <c r="I13" s="13">
        <v>0</v>
      </c>
      <c r="J13" s="13">
        <v>0</v>
      </c>
      <c r="K13" s="13">
        <v>14835000</v>
      </c>
      <c r="L13" s="13">
        <v>34657000</v>
      </c>
      <c r="M13" s="13">
        <v>3561000</v>
      </c>
    </row>
    <row r="14" spans="1:13">
      <c r="A14" t="s">
        <v>31</v>
      </c>
      <c r="C14" s="19">
        <v>39</v>
      </c>
      <c r="E14" s="13">
        <f t="shared" si="0"/>
        <v>758267000</v>
      </c>
      <c r="F14" s="13"/>
      <c r="G14" s="13"/>
      <c r="H14" s="13"/>
      <c r="I14" s="13">
        <v>1142000</v>
      </c>
      <c r="J14" s="13">
        <v>3016000</v>
      </c>
      <c r="K14" s="13">
        <v>54114000</v>
      </c>
      <c r="L14" s="13">
        <v>193519000</v>
      </c>
      <c r="M14" s="13">
        <v>506476000</v>
      </c>
    </row>
    <row r="15" spans="1:13">
      <c r="A15" t="s">
        <v>32</v>
      </c>
      <c r="C15" s="19">
        <v>40</v>
      </c>
      <c r="E15" s="13">
        <f t="shared" si="0"/>
        <v>23022000</v>
      </c>
      <c r="F15" s="13"/>
      <c r="G15" s="13"/>
      <c r="H15" s="13"/>
      <c r="I15" s="13">
        <v>23022000</v>
      </c>
      <c r="J15" s="14"/>
      <c r="K15" s="14"/>
      <c r="L15" s="14"/>
      <c r="M15" s="14"/>
    </row>
    <row r="16" spans="1:13">
      <c r="A16" t="s">
        <v>33</v>
      </c>
      <c r="C16" s="19">
        <v>41</v>
      </c>
      <c r="E16" s="13">
        <f t="shared" si="0"/>
        <v>51414000</v>
      </c>
      <c r="F16" s="13"/>
      <c r="G16" s="13"/>
      <c r="H16" s="13"/>
      <c r="I16" s="13">
        <v>51414000</v>
      </c>
      <c r="J16" s="13">
        <v>0</v>
      </c>
      <c r="K16" s="13">
        <v>0</v>
      </c>
      <c r="L16" s="13">
        <v>0</v>
      </c>
      <c r="M16" s="13">
        <v>0</v>
      </c>
    </row>
    <row r="17" spans="1:13">
      <c r="A17" t="s">
        <v>34</v>
      </c>
      <c r="C17" s="19">
        <v>42</v>
      </c>
      <c r="E17" s="13">
        <f t="shared" si="0"/>
        <v>150081000</v>
      </c>
      <c r="F17" s="13"/>
      <c r="G17" s="13"/>
      <c r="H17" s="13"/>
      <c r="I17" s="13">
        <v>44127000</v>
      </c>
      <c r="J17" s="13">
        <v>5710000</v>
      </c>
      <c r="K17" s="13">
        <v>6366000</v>
      </c>
      <c r="L17" s="13">
        <v>1229000</v>
      </c>
      <c r="M17" s="13">
        <v>92649000</v>
      </c>
    </row>
    <row r="18" spans="1:13">
      <c r="A18" t="s">
        <v>35</v>
      </c>
      <c r="C18" s="19">
        <v>43</v>
      </c>
      <c r="E18" s="13">
        <f>SUM(E9:E14,E16:E17)-E15</f>
        <v>1258128000</v>
      </c>
      <c r="F18" s="13">
        <f t="shared" ref="F18:M18" si="1">SUM(F9:F14,F16:F17)-F15</f>
        <v>0</v>
      </c>
      <c r="G18" s="13" t="s">
        <v>77</v>
      </c>
      <c r="H18" s="13" t="s">
        <v>77</v>
      </c>
      <c r="I18" s="13">
        <f t="shared" si="1"/>
        <v>83238000</v>
      </c>
      <c r="J18" s="13">
        <f t="shared" si="1"/>
        <v>66542000</v>
      </c>
      <c r="K18" s="13">
        <f t="shared" si="1"/>
        <v>217718000</v>
      </c>
      <c r="L18" s="13">
        <f t="shared" si="1"/>
        <v>247388000</v>
      </c>
      <c r="M18" s="13">
        <f t="shared" si="1"/>
        <v>643242000</v>
      </c>
    </row>
    <row r="20" spans="1:13">
      <c r="J20" s="131" t="s">
        <v>53</v>
      </c>
      <c r="K20" s="131"/>
      <c r="L20" s="131"/>
      <c r="M20" s="131"/>
    </row>
    <row r="21" spans="1:13">
      <c r="E21" s="19" t="s">
        <v>17</v>
      </c>
      <c r="F21" s="19"/>
      <c r="G21" s="19"/>
      <c r="H21" s="19"/>
      <c r="I21" s="19" t="s">
        <v>18</v>
      </c>
      <c r="J21" s="19" t="s">
        <v>19</v>
      </c>
      <c r="K21" s="19" t="s">
        <v>20</v>
      </c>
      <c r="L21" s="19" t="s">
        <v>21</v>
      </c>
      <c r="M21" s="19" t="s">
        <v>22</v>
      </c>
    </row>
    <row r="22" spans="1:13" ht="34.5">
      <c r="A22" s="3" t="s">
        <v>36</v>
      </c>
      <c r="E22" s="5" t="s">
        <v>54</v>
      </c>
      <c r="F22" s="19"/>
      <c r="G22" s="4" t="s">
        <v>51</v>
      </c>
      <c r="H22" s="19"/>
      <c r="I22" s="5" t="s">
        <v>52</v>
      </c>
      <c r="J22" s="2">
        <v>0</v>
      </c>
      <c r="K22" s="2">
        <v>0.2</v>
      </c>
      <c r="L22" s="2">
        <v>0.5</v>
      </c>
      <c r="M22" s="2">
        <v>1</v>
      </c>
    </row>
    <row r="24" spans="1:13">
      <c r="A24" t="s">
        <v>37</v>
      </c>
      <c r="C24" s="19">
        <v>44</v>
      </c>
      <c r="E24" s="13"/>
      <c r="G24" s="19" t="s">
        <v>55</v>
      </c>
      <c r="I24" s="13">
        <f>SUM(J24:M24)</f>
        <v>44202000</v>
      </c>
      <c r="J24" s="13">
        <v>0</v>
      </c>
      <c r="K24" s="13">
        <v>10089000</v>
      </c>
      <c r="L24" s="13">
        <v>2181000</v>
      </c>
      <c r="M24" s="13">
        <v>31932000</v>
      </c>
    </row>
    <row r="25" spans="1:13">
      <c r="A25" t="s">
        <v>38</v>
      </c>
      <c r="C25" s="19">
        <v>45</v>
      </c>
      <c r="E25" s="13"/>
      <c r="G25" s="7">
        <v>0.5</v>
      </c>
      <c r="I25" s="13">
        <f t="shared" ref="I25:I35" si="2">SUM(J25:M25)</f>
        <v>3108500</v>
      </c>
      <c r="J25" s="13">
        <v>0</v>
      </c>
      <c r="K25" s="13">
        <v>132000</v>
      </c>
      <c r="L25" s="13">
        <v>1000</v>
      </c>
      <c r="M25" s="13">
        <v>2975500</v>
      </c>
    </row>
    <row r="26" spans="1:13">
      <c r="A26" t="s">
        <v>39</v>
      </c>
      <c r="C26" s="19">
        <v>46</v>
      </c>
      <c r="E26" s="13"/>
      <c r="G26" s="7">
        <v>0.2</v>
      </c>
      <c r="I26" s="13">
        <f t="shared" si="2"/>
        <v>455200</v>
      </c>
      <c r="J26" s="13">
        <v>0</v>
      </c>
      <c r="K26" s="13">
        <v>123000</v>
      </c>
      <c r="L26" s="13">
        <v>0</v>
      </c>
      <c r="M26" s="13">
        <v>332200</v>
      </c>
    </row>
    <row r="27" spans="1:13">
      <c r="A27" t="s">
        <v>40</v>
      </c>
      <c r="C27" s="19">
        <v>47</v>
      </c>
      <c r="E27" s="13"/>
      <c r="G27" s="7">
        <v>1</v>
      </c>
      <c r="I27" s="13">
        <f t="shared" si="2"/>
        <v>0</v>
      </c>
      <c r="J27" s="13">
        <v>0</v>
      </c>
      <c r="K27" s="13">
        <v>0</v>
      </c>
      <c r="L27" s="14"/>
      <c r="M27" s="13">
        <v>0</v>
      </c>
    </row>
    <row r="28" spans="1:13">
      <c r="A28" t="s">
        <v>41</v>
      </c>
      <c r="C28" s="19">
        <v>48</v>
      </c>
      <c r="E28" s="13"/>
      <c r="G28" s="7">
        <v>1</v>
      </c>
      <c r="I28" s="13">
        <f t="shared" si="2"/>
        <v>13737000</v>
      </c>
      <c r="J28" s="13">
        <v>13629000</v>
      </c>
      <c r="K28" s="13">
        <v>108000</v>
      </c>
      <c r="L28" s="13">
        <v>0</v>
      </c>
      <c r="M28" s="13">
        <v>0</v>
      </c>
    </row>
    <row r="29" spans="1:13">
      <c r="A29" t="s">
        <v>42</v>
      </c>
      <c r="C29" s="19">
        <v>49</v>
      </c>
      <c r="E29" s="13"/>
      <c r="G29" s="7">
        <v>1</v>
      </c>
      <c r="I29" s="13">
        <f t="shared" si="2"/>
        <v>0</v>
      </c>
      <c r="J29" s="13">
        <v>0</v>
      </c>
      <c r="K29" s="13">
        <v>0</v>
      </c>
      <c r="L29" s="13">
        <v>0</v>
      </c>
      <c r="M29" s="13">
        <v>0</v>
      </c>
    </row>
    <row r="30" spans="1:13">
      <c r="A30" t="s">
        <v>43</v>
      </c>
      <c r="C30" s="19">
        <v>50</v>
      </c>
      <c r="E30" s="13"/>
      <c r="G30" s="19">
        <v>12.5</v>
      </c>
      <c r="I30" s="13">
        <f t="shared" si="2"/>
        <v>14989000</v>
      </c>
      <c r="J30" s="14"/>
      <c r="K30" s="14"/>
      <c r="L30" s="14"/>
      <c r="M30" s="13">
        <v>14989000</v>
      </c>
    </row>
    <row r="31" spans="1:13">
      <c r="A31" t="s">
        <v>44</v>
      </c>
      <c r="C31" s="19">
        <v>51</v>
      </c>
      <c r="E31" s="13"/>
      <c r="G31" s="7">
        <v>1</v>
      </c>
      <c r="I31" s="13">
        <f t="shared" si="2"/>
        <v>8080000</v>
      </c>
      <c r="J31" s="13">
        <v>0</v>
      </c>
      <c r="K31" s="13">
        <v>0</v>
      </c>
      <c r="L31" s="13">
        <v>0</v>
      </c>
      <c r="M31" s="13">
        <v>8080000</v>
      </c>
    </row>
    <row r="32" spans="1:13">
      <c r="A32" t="s">
        <v>45</v>
      </c>
      <c r="C32" s="19">
        <v>52</v>
      </c>
      <c r="E32" s="13"/>
      <c r="G32" s="7">
        <v>1</v>
      </c>
      <c r="I32" s="13">
        <f t="shared" si="2"/>
        <v>198000</v>
      </c>
      <c r="J32" s="13">
        <v>0</v>
      </c>
      <c r="K32" s="13">
        <v>0</v>
      </c>
      <c r="L32" s="13">
        <v>0</v>
      </c>
      <c r="M32" s="13">
        <v>198000</v>
      </c>
    </row>
    <row r="33" spans="1:13">
      <c r="A33" t="s">
        <v>46</v>
      </c>
      <c r="C33" s="19" t="s">
        <v>49</v>
      </c>
      <c r="E33" s="13"/>
      <c r="G33" s="7">
        <v>0.5</v>
      </c>
      <c r="I33" s="13">
        <f t="shared" si="2"/>
        <v>89153000</v>
      </c>
      <c r="J33" s="13">
        <v>0</v>
      </c>
      <c r="K33" s="13">
        <v>42000</v>
      </c>
      <c r="L33" s="13">
        <v>451000</v>
      </c>
      <c r="M33" s="13">
        <v>88660000</v>
      </c>
    </row>
    <row r="34" spans="1:13">
      <c r="A34" t="s">
        <v>47</v>
      </c>
      <c r="C34" s="19" t="s">
        <v>50</v>
      </c>
      <c r="E34" s="13"/>
      <c r="G34" s="7">
        <v>0.1</v>
      </c>
      <c r="I34" s="13">
        <f t="shared" si="2"/>
        <v>147400</v>
      </c>
      <c r="J34" s="13">
        <v>0</v>
      </c>
      <c r="K34" s="13">
        <v>0</v>
      </c>
      <c r="L34" s="13">
        <v>0</v>
      </c>
      <c r="M34" s="13">
        <v>147400</v>
      </c>
    </row>
    <row r="35" spans="1:13">
      <c r="A35" t="s">
        <v>48</v>
      </c>
      <c r="C35" s="19">
        <v>54</v>
      </c>
      <c r="E35" s="13"/>
      <c r="G35" s="19"/>
      <c r="I35" s="13">
        <f t="shared" si="2"/>
        <v>57847000</v>
      </c>
      <c r="J35" s="13">
        <v>6538000</v>
      </c>
      <c r="K35" s="13">
        <v>34902000</v>
      </c>
      <c r="L35" s="13">
        <v>16407000</v>
      </c>
      <c r="M35" s="14"/>
    </row>
    <row r="36" spans="1:13">
      <c r="G36" s="19"/>
      <c r="I36" s="13"/>
      <c r="J36" s="13"/>
      <c r="K36" s="13"/>
      <c r="L36" s="13"/>
      <c r="M36" s="13"/>
    </row>
    <row r="37" spans="1:13" s="8" customFormat="1">
      <c r="A37" s="8" t="s">
        <v>68</v>
      </c>
      <c r="C37" s="9"/>
      <c r="D37" s="9"/>
      <c r="G37" s="9"/>
      <c r="I37" s="15">
        <f>SUM(I24:I35)</f>
        <v>231917100</v>
      </c>
      <c r="J37" s="15">
        <f t="shared" ref="J37:M37" si="3">SUM(J24:J35)</f>
        <v>20167000</v>
      </c>
      <c r="K37" s="15">
        <f t="shared" si="3"/>
        <v>45396000</v>
      </c>
      <c r="L37" s="15">
        <f t="shared" si="3"/>
        <v>19040000</v>
      </c>
      <c r="M37" s="15">
        <f t="shared" si="3"/>
        <v>147314100</v>
      </c>
    </row>
    <row r="39" spans="1:13">
      <c r="A39" s="3" t="s">
        <v>56</v>
      </c>
    </row>
    <row r="41" spans="1:13">
      <c r="A41" t="s">
        <v>57</v>
      </c>
    </row>
    <row r="42" spans="1:13">
      <c r="A42" t="s">
        <v>58</v>
      </c>
      <c r="C42" s="19">
        <v>55</v>
      </c>
      <c r="I42" s="13"/>
      <c r="J42" s="13">
        <f>SUM(J18,J37)</f>
        <v>86709000</v>
      </c>
      <c r="K42" s="13">
        <f>SUM(K18,K37)</f>
        <v>263114000</v>
      </c>
      <c r="L42" s="13">
        <f>SUM(L18,L37)</f>
        <v>266428000</v>
      </c>
      <c r="M42" s="13">
        <f>SUM(M18,M37)</f>
        <v>790556100</v>
      </c>
    </row>
    <row r="43" spans="1:13">
      <c r="A43" t="s">
        <v>59</v>
      </c>
      <c r="C43" s="19">
        <v>56</v>
      </c>
      <c r="J43" s="10">
        <v>0</v>
      </c>
      <c r="K43" s="10">
        <v>0.2</v>
      </c>
      <c r="L43" s="10">
        <v>0.5</v>
      </c>
      <c r="M43" s="10">
        <v>1</v>
      </c>
    </row>
    <row r="44" spans="1:13">
      <c r="A44" t="s">
        <v>60</v>
      </c>
      <c r="C44" s="19">
        <v>57</v>
      </c>
      <c r="I44" s="13"/>
      <c r="J44" s="13">
        <f>J42*J43</f>
        <v>0</v>
      </c>
      <c r="K44" s="13">
        <f t="shared" ref="K44:M44" si="4">K42*K43</f>
        <v>52622800</v>
      </c>
      <c r="L44" s="13">
        <f t="shared" si="4"/>
        <v>133214000</v>
      </c>
      <c r="M44" s="13">
        <f t="shared" si="4"/>
        <v>790556100</v>
      </c>
    </row>
    <row r="45" spans="1:13">
      <c r="A45" t="s">
        <v>61</v>
      </c>
      <c r="C45" s="19">
        <v>58</v>
      </c>
      <c r="I45" s="13"/>
      <c r="J45" s="13"/>
      <c r="K45" s="13"/>
      <c r="L45" s="13"/>
      <c r="M45" s="13">
        <v>14555000</v>
      </c>
    </row>
    <row r="46" spans="1:13">
      <c r="A46" t="s">
        <v>62</v>
      </c>
      <c r="C46" s="19">
        <v>59</v>
      </c>
      <c r="I46" s="13"/>
      <c r="J46" s="13"/>
      <c r="K46" s="13"/>
      <c r="L46" s="13"/>
      <c r="M46" s="13">
        <f>SUM(J44:M44,M45)</f>
        <v>990947900</v>
      </c>
    </row>
    <row r="47" spans="1:13">
      <c r="A47" t="s">
        <v>63</v>
      </c>
      <c r="I47" s="13"/>
      <c r="J47" s="13"/>
      <c r="K47" s="13"/>
      <c r="L47" s="13"/>
      <c r="M47" s="14"/>
    </row>
    <row r="48" spans="1:13">
      <c r="A48" t="s">
        <v>64</v>
      </c>
      <c r="I48" s="13"/>
      <c r="J48" s="13"/>
      <c r="K48" s="13"/>
      <c r="L48" s="13"/>
      <c r="M48" s="14"/>
    </row>
    <row r="49" spans="1:14">
      <c r="A49" t="s">
        <v>65</v>
      </c>
      <c r="C49" s="19">
        <v>60</v>
      </c>
      <c r="I49" s="13"/>
      <c r="J49" s="13"/>
      <c r="K49" s="13"/>
      <c r="L49" s="13"/>
      <c r="M49" s="13">
        <v>10914000</v>
      </c>
    </row>
    <row r="50" spans="1:14">
      <c r="A50" t="s">
        <v>66</v>
      </c>
      <c r="C50" s="19">
        <v>61</v>
      </c>
      <c r="I50" s="13"/>
      <c r="J50" s="13"/>
      <c r="K50" s="13"/>
      <c r="L50" s="13"/>
      <c r="M50" s="13">
        <v>0</v>
      </c>
    </row>
    <row r="51" spans="1:14">
      <c r="A51" t="s">
        <v>67</v>
      </c>
      <c r="C51" s="19">
        <v>62</v>
      </c>
      <c r="I51" s="13"/>
      <c r="J51" s="13"/>
      <c r="K51" s="13"/>
      <c r="L51" s="13"/>
      <c r="M51" s="13">
        <f>M46-M49-M50</f>
        <v>980033900</v>
      </c>
    </row>
    <row r="52" spans="1:14">
      <c r="I52" s="13"/>
      <c r="J52" s="13"/>
      <c r="K52" s="13"/>
      <c r="L52" s="13"/>
      <c r="M52" s="13"/>
    </row>
    <row r="53" spans="1:14">
      <c r="A53" s="3" t="s">
        <v>74</v>
      </c>
    </row>
    <row r="54" spans="1:14">
      <c r="A54" s="3"/>
    </row>
    <row r="55" spans="1:14">
      <c r="A55" s="11" t="s">
        <v>73</v>
      </c>
    </row>
    <row r="57" spans="1:14">
      <c r="A57" t="s">
        <v>69</v>
      </c>
      <c r="C57" s="19">
        <v>11</v>
      </c>
      <c r="E57" s="13">
        <v>109353000</v>
      </c>
    </row>
    <row r="58" spans="1:14">
      <c r="A58" t="s">
        <v>70</v>
      </c>
      <c r="C58" s="19">
        <v>21</v>
      </c>
      <c r="E58" s="13">
        <v>147142000</v>
      </c>
    </row>
    <row r="60" spans="1:14">
      <c r="A60" t="s">
        <v>71</v>
      </c>
      <c r="C60" s="19">
        <v>32</v>
      </c>
      <c r="E60" s="12">
        <v>0.1116</v>
      </c>
      <c r="N60" s="13"/>
    </row>
    <row r="61" spans="1:14">
      <c r="A61" t="s">
        <v>72</v>
      </c>
      <c r="C61" s="19">
        <v>33</v>
      </c>
      <c r="E61" s="12">
        <v>0.15010000000000001</v>
      </c>
      <c r="N61" s="13"/>
    </row>
    <row r="63" spans="1:14">
      <c r="A63" s="11" t="s">
        <v>75</v>
      </c>
    </row>
    <row r="65" spans="1:5">
      <c r="A65" t="s">
        <v>71</v>
      </c>
      <c r="C65" s="19">
        <v>32</v>
      </c>
      <c r="E65" s="12">
        <f>E57/M51</f>
        <v>0.11158083409155541</v>
      </c>
    </row>
    <row r="66" spans="1:5">
      <c r="A66" t="s">
        <v>72</v>
      </c>
      <c r="C66" s="19">
        <v>33</v>
      </c>
      <c r="E66" s="12">
        <f>E58/M51</f>
        <v>0.15013970435104337</v>
      </c>
    </row>
    <row r="69" spans="1:5">
      <c r="A69" s="3" t="s">
        <v>78</v>
      </c>
    </row>
    <row r="71" spans="1:5">
      <c r="A71" t="s">
        <v>79</v>
      </c>
      <c r="E71" s="13">
        <f>I18+(K18*0.2)+(L18*0.5)+M18</f>
        <v>893717600</v>
      </c>
    </row>
    <row r="72" spans="1:5">
      <c r="A72" t="s">
        <v>80</v>
      </c>
      <c r="E72" s="13">
        <f>(K37*0.2)+(L37*0.5)+M37</f>
        <v>165913300</v>
      </c>
    </row>
    <row r="73" spans="1:5">
      <c r="A73" t="s">
        <v>88</v>
      </c>
      <c r="E73" s="13">
        <f>E71+E72</f>
        <v>1059630900</v>
      </c>
    </row>
    <row r="75" spans="1:5">
      <c r="A75" t="s">
        <v>81</v>
      </c>
      <c r="E75" s="10">
        <f>E71/E73</f>
        <v>0.84342349774813097</v>
      </c>
    </row>
    <row r="76" spans="1:5">
      <c r="A76" t="s">
        <v>82</v>
      </c>
      <c r="E76" s="10">
        <f>E72/E73</f>
        <v>0.15657650225186903</v>
      </c>
    </row>
    <row r="78" spans="1:5">
      <c r="A78" t="s">
        <v>83</v>
      </c>
      <c r="E78" s="13">
        <f>(K35*0.2)+(L35*0.5)+M35</f>
        <v>15183900</v>
      </c>
    </row>
    <row r="79" spans="1:5">
      <c r="A79" t="s">
        <v>84</v>
      </c>
      <c r="E79" s="10">
        <f>E78/E72</f>
        <v>9.1517075484605512E-2</v>
      </c>
    </row>
    <row r="80" spans="1:5">
      <c r="A80" t="s">
        <v>85</v>
      </c>
      <c r="E80" s="10">
        <f>E78/E73</f>
        <v>1.4329423575699803E-2</v>
      </c>
    </row>
    <row r="82" spans="1:5">
      <c r="A82" t="s">
        <v>89</v>
      </c>
      <c r="E82" s="13">
        <f>(K13*0.2)+(L13*0.5)+M13+(K14*0.2)+(L14*0.5)+M14-((K15*0.2)+(L15*0.5)+M15)</f>
        <v>637914800</v>
      </c>
    </row>
    <row r="83" spans="1:5">
      <c r="A83" t="s">
        <v>86</v>
      </c>
      <c r="E83" s="10">
        <f>E82/E71</f>
        <v>0.71377670082809153</v>
      </c>
    </row>
    <row r="84" spans="1:5">
      <c r="A84" t="s">
        <v>87</v>
      </c>
      <c r="E84" s="10">
        <f>E82/E73</f>
        <v>0.60201604162355027</v>
      </c>
    </row>
    <row r="86" spans="1:5">
      <c r="A86" t="s">
        <v>90</v>
      </c>
      <c r="E86" s="10">
        <f>J35/I35</f>
        <v>0.1130222829187339</v>
      </c>
    </row>
    <row r="87" spans="1:5">
      <c r="A87" t="s">
        <v>91</v>
      </c>
      <c r="E87" s="10">
        <f>K35/I35</f>
        <v>0.60335021695161373</v>
      </c>
    </row>
    <row r="88" spans="1:5">
      <c r="A88" t="s">
        <v>92</v>
      </c>
      <c r="E88" s="10">
        <f>L35/I35</f>
        <v>0.28362750012965238</v>
      </c>
    </row>
    <row r="89" spans="1:5">
      <c r="A89" t="s">
        <v>93</v>
      </c>
      <c r="E89" s="10">
        <f>M35/I35</f>
        <v>0</v>
      </c>
    </row>
    <row r="91" spans="1:5">
      <c r="A91" t="s">
        <v>96</v>
      </c>
      <c r="E91" s="13">
        <v>1227832000</v>
      </c>
    </row>
    <row r="92" spans="1:5">
      <c r="A92" t="s">
        <v>97</v>
      </c>
      <c r="E92" s="12">
        <f>E73/E91</f>
        <v>0.86300967884857216</v>
      </c>
    </row>
    <row r="94" spans="1:5">
      <c r="A94" t="s">
        <v>107</v>
      </c>
      <c r="E94" s="13">
        <f>E18+I37</f>
        <v>1490045100</v>
      </c>
    </row>
    <row r="95" spans="1:5">
      <c r="A95" t="s">
        <v>105</v>
      </c>
      <c r="E95" s="12">
        <f>I18/E94</f>
        <v>5.5862738651333441E-2</v>
      </c>
    </row>
    <row r="96" spans="1:5">
      <c r="A96" t="s">
        <v>100</v>
      </c>
      <c r="E96" s="12">
        <f>J42/$E$94</f>
        <v>5.8192198343526652E-2</v>
      </c>
    </row>
    <row r="97" spans="1:5">
      <c r="A97" t="s">
        <v>102</v>
      </c>
      <c r="E97" s="12">
        <f>K42/$E$94</f>
        <v>0.17658123233988018</v>
      </c>
    </row>
    <row r="98" spans="1:5">
      <c r="A98" t="s">
        <v>103</v>
      </c>
      <c r="E98" s="12">
        <f>L42/$E$94</f>
        <v>0.17880532609382091</v>
      </c>
    </row>
    <row r="99" spans="1:5">
      <c r="A99" t="s">
        <v>104</v>
      </c>
      <c r="E99" s="12">
        <f>M42/$E$94</f>
        <v>0.53055850457143883</v>
      </c>
    </row>
    <row r="100" spans="1:5">
      <c r="A100" t="s">
        <v>101</v>
      </c>
    </row>
    <row r="101" spans="1:5">
      <c r="A101" t="s">
        <v>106</v>
      </c>
      <c r="E101" s="12">
        <f>SUM(E95:E99)</f>
        <v>1</v>
      </c>
    </row>
  </sheetData>
  <mergeCells count="1">
    <mergeCell ref="J20:M20"/>
  </mergeCells>
  <printOptions gridLines="1"/>
  <pageMargins left="0.7" right="0.7" top="1" bottom="0.75" header="0.3" footer="0.3"/>
  <pageSetup scale="90" orientation="portrait" horizontalDpi="4294967293" verticalDpi="0" r:id="rId1"/>
  <headerFooter>
    <oddHeader>&amp;CWells Fargo &amp; Company Regulatory Capital Components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N101"/>
  <sheetViews>
    <sheetView zoomScaleNormal="100" workbookViewId="0">
      <selection activeCell="J35" sqref="J35:L35"/>
    </sheetView>
  </sheetViews>
  <sheetFormatPr defaultRowHeight="15"/>
  <cols>
    <col min="1" max="1" width="54.85546875" customWidth="1"/>
    <col min="2" max="2" width="2" customWidth="1"/>
    <col min="3" max="3" width="10.85546875" style="19" customWidth="1"/>
    <col min="4" max="4" width="1.7109375" style="19" customWidth="1"/>
    <col min="5" max="5" width="20.140625" customWidth="1"/>
    <col min="6" max="6" width="1.5703125" customWidth="1"/>
    <col min="7" max="7" width="12.85546875" customWidth="1"/>
    <col min="8" max="8" width="1.5703125" customWidth="1"/>
    <col min="9" max="9" width="19.85546875" customWidth="1"/>
    <col min="10" max="10" width="21.42578125" customWidth="1"/>
    <col min="11" max="11" width="24.5703125" customWidth="1"/>
    <col min="12" max="12" width="20.7109375" customWidth="1"/>
    <col min="13" max="13" width="21.42578125" customWidth="1"/>
    <col min="14" max="14" width="23.85546875" customWidth="1"/>
    <col min="15" max="15" width="26.5703125" customWidth="1"/>
  </cols>
  <sheetData>
    <row r="1" spans="1:13">
      <c r="A1" t="s">
        <v>121</v>
      </c>
    </row>
    <row r="3" spans="1:13">
      <c r="C3" s="19" t="s">
        <v>23</v>
      </c>
      <c r="E3" s="19" t="s">
        <v>17</v>
      </c>
      <c r="F3" s="19"/>
      <c r="G3" s="19"/>
      <c r="H3" s="19"/>
      <c r="I3" s="19" t="s">
        <v>18</v>
      </c>
      <c r="J3" s="19" t="s">
        <v>19</v>
      </c>
      <c r="K3" s="19" t="s">
        <v>20</v>
      </c>
      <c r="L3" s="19" t="s">
        <v>21</v>
      </c>
      <c r="M3" s="19" t="s">
        <v>22</v>
      </c>
    </row>
    <row r="4" spans="1:13">
      <c r="E4" s="19" t="s">
        <v>25</v>
      </c>
      <c r="F4" s="19"/>
      <c r="G4" s="19"/>
      <c r="H4" s="19"/>
      <c r="I4" s="19" t="s">
        <v>24</v>
      </c>
      <c r="J4" s="2">
        <v>0</v>
      </c>
      <c r="K4" s="2">
        <v>0.2</v>
      </c>
      <c r="L4" s="2">
        <v>0.5</v>
      </c>
      <c r="M4" s="2">
        <v>1</v>
      </c>
    </row>
    <row r="7" spans="1:13">
      <c r="A7" s="3" t="s">
        <v>26</v>
      </c>
    </row>
    <row r="9" spans="1:13">
      <c r="A9" t="s">
        <v>27</v>
      </c>
      <c r="C9" s="19">
        <v>34</v>
      </c>
      <c r="E9" s="13">
        <f>SUM(I9:M9)</f>
        <v>57337000</v>
      </c>
      <c r="F9" s="13"/>
      <c r="G9" s="13"/>
      <c r="H9" s="13"/>
      <c r="I9" s="13">
        <v>0</v>
      </c>
      <c r="J9" s="13">
        <v>29023000</v>
      </c>
      <c r="K9" s="13">
        <v>26384000</v>
      </c>
      <c r="L9" s="14"/>
      <c r="M9" s="13">
        <v>1930000</v>
      </c>
    </row>
    <row r="10" spans="1:13">
      <c r="A10" t="s">
        <v>28</v>
      </c>
      <c r="C10" s="19">
        <v>35</v>
      </c>
      <c r="E10" s="13">
        <f t="shared" ref="E10:E17" si="0">SUM(I10:M10)</f>
        <v>0</v>
      </c>
      <c r="F10" s="13"/>
      <c r="G10" s="13"/>
      <c r="H10" s="13"/>
      <c r="I10" s="13">
        <v>0</v>
      </c>
      <c r="J10" s="13">
        <v>0</v>
      </c>
      <c r="K10" s="13">
        <v>0</v>
      </c>
      <c r="L10" s="13">
        <v>0</v>
      </c>
      <c r="M10" s="13">
        <v>0</v>
      </c>
    </row>
    <row r="11" spans="1:13">
      <c r="A11" t="s">
        <v>29</v>
      </c>
      <c r="C11" s="19">
        <v>36</v>
      </c>
      <c r="E11" s="13">
        <f t="shared" si="0"/>
        <v>3643000</v>
      </c>
      <c r="F11" s="13"/>
      <c r="G11" s="13"/>
      <c r="H11" s="13"/>
      <c r="I11" s="13">
        <v>239000</v>
      </c>
      <c r="J11" s="13">
        <v>499000</v>
      </c>
      <c r="K11" s="13">
        <v>730000</v>
      </c>
      <c r="L11" s="13">
        <v>327000</v>
      </c>
      <c r="M11" s="13">
        <v>1848000</v>
      </c>
    </row>
    <row r="12" spans="1:13">
      <c r="A12" t="s">
        <v>76</v>
      </c>
      <c r="C12" s="19">
        <v>37</v>
      </c>
      <c r="E12" s="13">
        <f t="shared" si="0"/>
        <v>367406000</v>
      </c>
      <c r="F12" s="13"/>
      <c r="G12" s="13"/>
      <c r="H12" s="13"/>
      <c r="I12" s="14"/>
      <c r="J12" s="13">
        <v>282836000</v>
      </c>
      <c r="K12" s="13">
        <v>43456000</v>
      </c>
      <c r="L12" s="14" t="s">
        <v>77</v>
      </c>
      <c r="M12" s="13">
        <v>41114000</v>
      </c>
    </row>
    <row r="13" spans="1:13">
      <c r="A13" t="s">
        <v>30</v>
      </c>
      <c r="C13" s="19">
        <v>38</v>
      </c>
      <c r="E13" s="13">
        <f t="shared" si="0"/>
        <v>0</v>
      </c>
      <c r="F13" s="13"/>
      <c r="G13" s="13"/>
      <c r="H13" s="13"/>
      <c r="I13" s="13">
        <v>0</v>
      </c>
      <c r="J13" s="13">
        <v>0</v>
      </c>
      <c r="K13" s="13">
        <v>0</v>
      </c>
      <c r="L13" s="13">
        <v>0</v>
      </c>
      <c r="M13" s="13">
        <v>0</v>
      </c>
    </row>
    <row r="14" spans="1:13">
      <c r="A14" t="s">
        <v>31</v>
      </c>
      <c r="C14" s="19">
        <v>39</v>
      </c>
      <c r="E14" s="13">
        <f t="shared" si="0"/>
        <v>47083000</v>
      </c>
      <c r="F14" s="13"/>
      <c r="G14" s="13"/>
      <c r="H14" s="13"/>
      <c r="I14" s="13">
        <v>0</v>
      </c>
      <c r="J14" s="13">
        <v>12631000</v>
      </c>
      <c r="K14" s="13">
        <v>18381000</v>
      </c>
      <c r="L14" s="13">
        <v>934000</v>
      </c>
      <c r="M14" s="13">
        <v>15137000</v>
      </c>
    </row>
    <row r="15" spans="1:13">
      <c r="A15" t="s">
        <v>32</v>
      </c>
      <c r="C15" s="19">
        <v>40</v>
      </c>
      <c r="E15" s="13">
        <f t="shared" si="0"/>
        <v>5000</v>
      </c>
      <c r="F15" s="13"/>
      <c r="G15" s="13"/>
      <c r="H15" s="13"/>
      <c r="I15" s="13">
        <v>5000</v>
      </c>
      <c r="J15" s="14"/>
      <c r="K15" s="14"/>
      <c r="L15" s="14"/>
      <c r="M15" s="14"/>
    </row>
    <row r="16" spans="1:13">
      <c r="A16" t="s">
        <v>33</v>
      </c>
      <c r="C16" s="19">
        <v>41</v>
      </c>
      <c r="E16" s="13">
        <f t="shared" si="0"/>
        <v>345538000</v>
      </c>
      <c r="F16" s="13"/>
      <c r="G16" s="13"/>
      <c r="H16" s="13"/>
      <c r="I16" s="13">
        <v>319497000</v>
      </c>
      <c r="J16" s="13">
        <v>9936000</v>
      </c>
      <c r="K16" s="13">
        <v>7195000</v>
      </c>
      <c r="L16" s="13">
        <v>34000</v>
      </c>
      <c r="M16" s="13">
        <v>8876000</v>
      </c>
    </row>
    <row r="17" spans="1:13">
      <c r="A17" t="s">
        <v>34</v>
      </c>
      <c r="C17" s="19">
        <v>42</v>
      </c>
      <c r="E17" s="13">
        <f t="shared" si="0"/>
        <v>90328000</v>
      </c>
      <c r="F17" s="13"/>
      <c r="G17" s="13"/>
      <c r="H17" s="13"/>
      <c r="I17" s="13">
        <v>39765000</v>
      </c>
      <c r="J17" s="13">
        <v>6639000</v>
      </c>
      <c r="K17" s="13">
        <v>3578000</v>
      </c>
      <c r="L17" s="13">
        <v>0</v>
      </c>
      <c r="M17" s="13">
        <v>40346000</v>
      </c>
    </row>
    <row r="18" spans="1:13">
      <c r="A18" t="s">
        <v>35</v>
      </c>
      <c r="C18" s="19">
        <v>43</v>
      </c>
      <c r="E18" s="13">
        <f>SUM(E9:E14,E16:E17)-E15</f>
        <v>911330000</v>
      </c>
      <c r="F18" s="13">
        <f t="shared" ref="F18:M18" si="1">SUM(F9:F14,F16:F17)-F15</f>
        <v>0</v>
      </c>
      <c r="G18" s="13" t="s">
        <v>77</v>
      </c>
      <c r="H18" s="13" t="s">
        <v>77</v>
      </c>
      <c r="I18" s="13">
        <f t="shared" si="1"/>
        <v>359496000</v>
      </c>
      <c r="J18" s="13">
        <f t="shared" si="1"/>
        <v>341564000</v>
      </c>
      <c r="K18" s="13">
        <f t="shared" si="1"/>
        <v>99724000</v>
      </c>
      <c r="L18" s="13">
        <f t="shared" si="1"/>
        <v>1295000</v>
      </c>
      <c r="M18" s="13">
        <f t="shared" si="1"/>
        <v>109251000</v>
      </c>
    </row>
    <row r="20" spans="1:13">
      <c r="J20" s="131" t="s">
        <v>53</v>
      </c>
      <c r="K20" s="131"/>
      <c r="L20" s="131"/>
      <c r="M20" s="131"/>
    </row>
    <row r="21" spans="1:13">
      <c r="E21" s="19" t="s">
        <v>17</v>
      </c>
      <c r="F21" s="19"/>
      <c r="G21" s="19"/>
      <c r="H21" s="19"/>
      <c r="I21" s="19" t="s">
        <v>18</v>
      </c>
      <c r="J21" s="19" t="s">
        <v>19</v>
      </c>
      <c r="K21" s="19" t="s">
        <v>20</v>
      </c>
      <c r="L21" s="19" t="s">
        <v>21</v>
      </c>
      <c r="M21" s="19" t="s">
        <v>22</v>
      </c>
    </row>
    <row r="22" spans="1:13" ht="34.5">
      <c r="A22" s="3" t="s">
        <v>36</v>
      </c>
      <c r="E22" s="5" t="s">
        <v>54</v>
      </c>
      <c r="F22" s="19"/>
      <c r="G22" s="4" t="s">
        <v>51</v>
      </c>
      <c r="H22" s="19"/>
      <c r="I22" s="5" t="s">
        <v>52</v>
      </c>
      <c r="J22" s="2">
        <v>0</v>
      </c>
      <c r="K22" s="2">
        <v>0.2</v>
      </c>
      <c r="L22" s="2">
        <v>0.5</v>
      </c>
      <c r="M22" s="2">
        <v>1</v>
      </c>
    </row>
    <row r="24" spans="1:13">
      <c r="A24" t="s">
        <v>37</v>
      </c>
      <c r="C24" s="19">
        <v>44</v>
      </c>
      <c r="E24" s="13"/>
      <c r="G24" s="19" t="s">
        <v>55</v>
      </c>
      <c r="I24" s="13">
        <f>SUM(J24:M24)</f>
        <v>2621000</v>
      </c>
      <c r="J24" s="13">
        <v>9000</v>
      </c>
      <c r="K24" s="13">
        <v>18000</v>
      </c>
      <c r="L24" s="13">
        <v>0</v>
      </c>
      <c r="M24" s="13">
        <v>2594000</v>
      </c>
    </row>
    <row r="25" spans="1:13">
      <c r="A25" t="s">
        <v>38</v>
      </c>
      <c r="C25" s="19">
        <v>45</v>
      </c>
      <c r="E25" s="13"/>
      <c r="G25" s="7">
        <v>0.5</v>
      </c>
      <c r="I25" s="13">
        <f t="shared" ref="I25:I35" si="2">SUM(J25:M25)</f>
        <v>0</v>
      </c>
      <c r="J25" s="13">
        <v>0</v>
      </c>
      <c r="K25" s="13">
        <v>0</v>
      </c>
      <c r="L25" s="13">
        <v>0</v>
      </c>
      <c r="M25" s="13">
        <v>0</v>
      </c>
    </row>
    <row r="26" spans="1:13">
      <c r="A26" t="s">
        <v>39</v>
      </c>
      <c r="C26" s="19">
        <v>46</v>
      </c>
      <c r="E26" s="13"/>
      <c r="G26" s="7">
        <v>0.2</v>
      </c>
      <c r="I26" s="13">
        <f t="shared" si="2"/>
        <v>0</v>
      </c>
      <c r="J26" s="13">
        <v>0</v>
      </c>
      <c r="K26" s="13">
        <v>0</v>
      </c>
      <c r="L26" s="13">
        <v>0</v>
      </c>
      <c r="M26" s="13">
        <v>0</v>
      </c>
    </row>
    <row r="27" spans="1:13">
      <c r="A27" t="s">
        <v>40</v>
      </c>
      <c r="C27" s="19">
        <v>47</v>
      </c>
      <c r="E27" s="13"/>
      <c r="G27" s="7">
        <v>1</v>
      </c>
      <c r="I27" s="13">
        <f t="shared" si="2"/>
        <v>0</v>
      </c>
      <c r="J27" s="13">
        <v>0</v>
      </c>
      <c r="K27" s="13">
        <v>0</v>
      </c>
      <c r="L27" s="14"/>
      <c r="M27" s="13">
        <v>0</v>
      </c>
    </row>
    <row r="28" spans="1:13">
      <c r="A28" t="s">
        <v>41</v>
      </c>
      <c r="C28" s="19">
        <v>48</v>
      </c>
      <c r="E28" s="13"/>
      <c r="G28" s="7">
        <v>1</v>
      </c>
      <c r="I28" s="13">
        <f t="shared" si="2"/>
        <v>27468000</v>
      </c>
      <c r="J28" s="13">
        <v>27468000</v>
      </c>
      <c r="K28" s="13">
        <v>0</v>
      </c>
      <c r="L28" s="13">
        <v>0</v>
      </c>
      <c r="M28" s="13">
        <v>0</v>
      </c>
    </row>
    <row r="29" spans="1:13">
      <c r="A29" t="s">
        <v>42</v>
      </c>
      <c r="C29" s="19">
        <v>49</v>
      </c>
      <c r="E29" s="13"/>
      <c r="G29" s="7">
        <v>1</v>
      </c>
      <c r="I29" s="13">
        <f t="shared" si="2"/>
        <v>0</v>
      </c>
      <c r="J29" s="13">
        <v>0</v>
      </c>
      <c r="K29" s="13">
        <v>0</v>
      </c>
      <c r="L29" s="13">
        <v>0</v>
      </c>
      <c r="M29" s="13">
        <v>0</v>
      </c>
    </row>
    <row r="30" spans="1:13">
      <c r="A30" t="s">
        <v>43</v>
      </c>
      <c r="C30" s="19">
        <v>50</v>
      </c>
      <c r="E30" s="13"/>
      <c r="G30" s="19">
        <v>12.5</v>
      </c>
      <c r="I30" s="13">
        <f t="shared" si="2"/>
        <v>0</v>
      </c>
      <c r="J30" s="14"/>
      <c r="K30" s="14"/>
      <c r="L30" s="14"/>
      <c r="M30" s="13">
        <v>0</v>
      </c>
    </row>
    <row r="31" spans="1:13">
      <c r="A31" t="s">
        <v>44</v>
      </c>
      <c r="C31" s="19">
        <v>51</v>
      </c>
      <c r="E31" s="13"/>
      <c r="G31" s="7">
        <v>1</v>
      </c>
      <c r="I31" s="13">
        <f t="shared" si="2"/>
        <v>0</v>
      </c>
      <c r="J31" s="13">
        <v>0</v>
      </c>
      <c r="K31" s="13">
        <v>0</v>
      </c>
      <c r="L31" s="13">
        <v>0</v>
      </c>
      <c r="M31" s="13">
        <v>0</v>
      </c>
    </row>
    <row r="32" spans="1:13">
      <c r="A32" t="s">
        <v>45</v>
      </c>
      <c r="C32" s="19">
        <v>52</v>
      </c>
      <c r="E32" s="13"/>
      <c r="G32" s="7">
        <v>1</v>
      </c>
      <c r="I32" s="13">
        <f t="shared" si="2"/>
        <v>92378000</v>
      </c>
      <c r="J32" s="13">
        <v>66583000</v>
      </c>
      <c r="K32" s="13">
        <v>4253000</v>
      </c>
      <c r="L32" s="13">
        <v>0</v>
      </c>
      <c r="M32" s="13">
        <v>21542000</v>
      </c>
    </row>
    <row r="33" spans="1:13">
      <c r="A33" t="s">
        <v>46</v>
      </c>
      <c r="C33" s="19" t="s">
        <v>49</v>
      </c>
      <c r="E33" s="13"/>
      <c r="G33" s="7">
        <v>0.5</v>
      </c>
      <c r="I33" s="13">
        <f t="shared" si="2"/>
        <v>11638000</v>
      </c>
      <c r="J33" s="13">
        <v>0</v>
      </c>
      <c r="K33" s="13">
        <v>879000</v>
      </c>
      <c r="L33" s="13">
        <v>0</v>
      </c>
      <c r="M33" s="13">
        <v>10759000</v>
      </c>
    </row>
    <row r="34" spans="1:13">
      <c r="A34" t="s">
        <v>47</v>
      </c>
      <c r="C34" s="19" t="s">
        <v>50</v>
      </c>
      <c r="E34" s="13"/>
      <c r="G34" s="7">
        <v>0.1</v>
      </c>
      <c r="I34" s="13">
        <f t="shared" si="2"/>
        <v>0</v>
      </c>
      <c r="J34" s="13">
        <v>0</v>
      </c>
      <c r="K34" s="13">
        <v>0</v>
      </c>
      <c r="L34" s="13">
        <v>0</v>
      </c>
      <c r="M34" s="13">
        <v>0</v>
      </c>
    </row>
    <row r="35" spans="1:13">
      <c r="A35" t="s">
        <v>48</v>
      </c>
      <c r="C35" s="19">
        <v>54</v>
      </c>
      <c r="E35" s="13"/>
      <c r="G35" s="19"/>
      <c r="I35" s="13">
        <f t="shared" si="2"/>
        <v>379599000</v>
      </c>
      <c r="J35" s="13">
        <v>5381000</v>
      </c>
      <c r="K35" s="13">
        <v>235387000</v>
      </c>
      <c r="L35" s="13">
        <v>138831000</v>
      </c>
      <c r="M35" s="14"/>
    </row>
    <row r="36" spans="1:13">
      <c r="G36" s="19"/>
      <c r="I36" s="13"/>
      <c r="J36" s="13"/>
      <c r="K36" s="13"/>
      <c r="L36" s="13"/>
      <c r="M36" s="13"/>
    </row>
    <row r="37" spans="1:13" s="8" customFormat="1">
      <c r="A37" s="8" t="s">
        <v>68</v>
      </c>
      <c r="C37" s="9"/>
      <c r="D37" s="9"/>
      <c r="G37" s="9"/>
      <c r="I37" s="15">
        <f>SUM(I24:I35)</f>
        <v>513704000</v>
      </c>
      <c r="J37" s="15">
        <f t="shared" ref="J37:M37" si="3">SUM(J24:J35)</f>
        <v>99441000</v>
      </c>
      <c r="K37" s="15">
        <f t="shared" si="3"/>
        <v>240537000</v>
      </c>
      <c r="L37" s="15">
        <f t="shared" si="3"/>
        <v>138831000</v>
      </c>
      <c r="M37" s="15">
        <f t="shared" si="3"/>
        <v>34895000</v>
      </c>
    </row>
    <row r="39" spans="1:13">
      <c r="A39" s="3" t="s">
        <v>56</v>
      </c>
    </row>
    <row r="41" spans="1:13">
      <c r="A41" t="s">
        <v>57</v>
      </c>
    </row>
    <row r="42" spans="1:13">
      <c r="A42" t="s">
        <v>58</v>
      </c>
      <c r="C42" s="19">
        <v>55</v>
      </c>
      <c r="I42" s="13"/>
      <c r="J42" s="13">
        <f>SUM(J18,J37)</f>
        <v>441005000</v>
      </c>
      <c r="K42" s="13">
        <f>SUM(K18,K37)</f>
        <v>340261000</v>
      </c>
      <c r="L42" s="13">
        <f>SUM(L18,L37)</f>
        <v>140126000</v>
      </c>
      <c r="M42" s="13">
        <f>SUM(M18,M37)</f>
        <v>144146000</v>
      </c>
    </row>
    <row r="43" spans="1:13">
      <c r="A43" t="s">
        <v>59</v>
      </c>
      <c r="C43" s="19">
        <v>56</v>
      </c>
      <c r="J43" s="10">
        <v>0</v>
      </c>
      <c r="K43" s="10">
        <v>0.2</v>
      </c>
      <c r="L43" s="10">
        <v>0.5</v>
      </c>
      <c r="M43" s="10">
        <v>1</v>
      </c>
    </row>
    <row r="44" spans="1:13">
      <c r="A44" t="s">
        <v>60</v>
      </c>
      <c r="C44" s="19">
        <v>57</v>
      </c>
      <c r="I44" s="13"/>
      <c r="J44" s="13">
        <f>J42*J43</f>
        <v>0</v>
      </c>
      <c r="K44" s="13">
        <f t="shared" ref="K44:M44" si="4">K42*K43</f>
        <v>68052200</v>
      </c>
      <c r="L44" s="13">
        <f t="shared" si="4"/>
        <v>70063000</v>
      </c>
      <c r="M44" s="13">
        <f t="shared" si="4"/>
        <v>144146000</v>
      </c>
    </row>
    <row r="45" spans="1:13">
      <c r="A45" t="s">
        <v>61</v>
      </c>
      <c r="C45" s="19">
        <v>58</v>
      </c>
      <c r="I45" s="13"/>
      <c r="J45" s="13"/>
      <c r="K45" s="13"/>
      <c r="L45" s="13"/>
      <c r="M45" s="13">
        <v>162029000</v>
      </c>
    </row>
    <row r="46" spans="1:13">
      <c r="A46" t="s">
        <v>62</v>
      </c>
      <c r="C46" s="19">
        <v>59</v>
      </c>
      <c r="I46" s="13"/>
      <c r="J46" s="13"/>
      <c r="K46" s="13"/>
      <c r="L46" s="13"/>
      <c r="M46" s="13">
        <f>SUM(J44:M44,M45)</f>
        <v>444290200</v>
      </c>
    </row>
    <row r="47" spans="1:13">
      <c r="A47" t="s">
        <v>63</v>
      </c>
      <c r="I47" s="13"/>
      <c r="J47" s="13"/>
      <c r="K47" s="13"/>
      <c r="L47" s="13"/>
      <c r="M47" s="14"/>
    </row>
    <row r="48" spans="1:13">
      <c r="A48" t="s">
        <v>64</v>
      </c>
      <c r="I48" s="13"/>
      <c r="J48" s="13"/>
      <c r="K48" s="13"/>
      <c r="L48" s="13"/>
      <c r="M48" s="14"/>
    </row>
    <row r="49" spans="1:14">
      <c r="A49" t="s">
        <v>65</v>
      </c>
      <c r="C49" s="19">
        <v>60</v>
      </c>
      <c r="I49" s="13"/>
      <c r="J49" s="13"/>
      <c r="K49" s="13"/>
      <c r="L49" s="13"/>
      <c r="M49" s="13">
        <v>0</v>
      </c>
    </row>
    <row r="50" spans="1:14">
      <c r="A50" t="s">
        <v>66</v>
      </c>
      <c r="C50" s="19">
        <v>61</v>
      </c>
      <c r="I50" s="13"/>
      <c r="J50" s="13"/>
      <c r="K50" s="13"/>
      <c r="L50" s="13"/>
      <c r="M50" s="13">
        <v>0</v>
      </c>
    </row>
    <row r="51" spans="1:14">
      <c r="A51" t="s">
        <v>67</v>
      </c>
      <c r="C51" s="19">
        <v>62</v>
      </c>
      <c r="I51" s="13"/>
      <c r="J51" s="13"/>
      <c r="K51" s="13"/>
      <c r="L51" s="13"/>
      <c r="M51" s="13">
        <f>M46-M49-M50</f>
        <v>444290200</v>
      </c>
    </row>
    <row r="52" spans="1:14">
      <c r="I52" s="13"/>
      <c r="J52" s="13"/>
      <c r="K52" s="13"/>
      <c r="L52" s="13"/>
      <c r="M52" s="13"/>
    </row>
    <row r="53" spans="1:14">
      <c r="A53" s="3" t="s">
        <v>74</v>
      </c>
    </row>
    <row r="54" spans="1:14">
      <c r="A54" s="3"/>
    </row>
    <row r="55" spans="1:14">
      <c r="A55" s="11" t="s">
        <v>73</v>
      </c>
    </row>
    <row r="57" spans="1:14">
      <c r="A57" t="s">
        <v>69</v>
      </c>
      <c r="C57" s="19">
        <v>11</v>
      </c>
      <c r="E57" s="13">
        <v>71233000</v>
      </c>
    </row>
    <row r="58" spans="1:14">
      <c r="A58" t="s">
        <v>70</v>
      </c>
      <c r="C58" s="19">
        <v>21</v>
      </c>
      <c r="E58" s="13">
        <v>84893000</v>
      </c>
    </row>
    <row r="60" spans="1:14">
      <c r="A60" t="s">
        <v>71</v>
      </c>
      <c r="C60" s="19">
        <v>32</v>
      </c>
      <c r="E60" s="12">
        <v>0.1603</v>
      </c>
      <c r="N60" s="13"/>
    </row>
    <row r="61" spans="1:14">
      <c r="A61" t="s">
        <v>72</v>
      </c>
      <c r="C61" s="19">
        <v>33</v>
      </c>
      <c r="E61" s="12">
        <v>0.19109999999999999</v>
      </c>
      <c r="N61" s="13"/>
    </row>
    <row r="63" spans="1:14">
      <c r="A63" s="11" t="s">
        <v>75</v>
      </c>
    </row>
    <row r="65" spans="1:5">
      <c r="A65" t="s">
        <v>71</v>
      </c>
      <c r="C65" s="19">
        <v>32</v>
      </c>
      <c r="E65" s="12">
        <f>E57/M51</f>
        <v>0.16032989248918839</v>
      </c>
    </row>
    <row r="66" spans="1:5">
      <c r="A66" t="s">
        <v>72</v>
      </c>
      <c r="C66" s="19">
        <v>33</v>
      </c>
      <c r="E66" s="12">
        <f>E58/M51</f>
        <v>0.19107556277406074</v>
      </c>
    </row>
    <row r="69" spans="1:5">
      <c r="A69" s="3" t="s">
        <v>78</v>
      </c>
    </row>
    <row r="71" spans="1:5">
      <c r="A71" t="s">
        <v>79</v>
      </c>
      <c r="E71" s="13">
        <f>I18+(K18*0.2)+(L18*0.5)+M18</f>
        <v>489339300</v>
      </c>
    </row>
    <row r="72" spans="1:5">
      <c r="A72" t="s">
        <v>80</v>
      </c>
      <c r="E72" s="13">
        <f>(K37*0.2)+(L37*0.5)+M37</f>
        <v>152417900</v>
      </c>
    </row>
    <row r="73" spans="1:5">
      <c r="A73" t="s">
        <v>88</v>
      </c>
      <c r="E73" s="13">
        <f>E71+E72</f>
        <v>641757200</v>
      </c>
    </row>
    <row r="75" spans="1:5">
      <c r="A75" t="s">
        <v>81</v>
      </c>
      <c r="E75" s="10">
        <f>E71/E73</f>
        <v>0.76249911960473526</v>
      </c>
    </row>
    <row r="76" spans="1:5">
      <c r="A76" t="s">
        <v>82</v>
      </c>
      <c r="E76" s="10">
        <f>E72/E73</f>
        <v>0.23750088039526476</v>
      </c>
    </row>
    <row r="78" spans="1:5">
      <c r="A78" t="s">
        <v>83</v>
      </c>
      <c r="E78" s="13">
        <f>(K35*0.2)+(L35*0.5)+M35</f>
        <v>116492900</v>
      </c>
    </row>
    <row r="79" spans="1:5">
      <c r="A79" t="s">
        <v>84</v>
      </c>
      <c r="E79" s="10">
        <f>E78/E72</f>
        <v>0.76429933754499968</v>
      </c>
    </row>
    <row r="80" spans="1:5">
      <c r="A80" t="s">
        <v>85</v>
      </c>
      <c r="E80" s="10">
        <f>E78/E73</f>
        <v>0.18152176555245503</v>
      </c>
    </row>
    <row r="82" spans="1:5">
      <c r="A82" t="s">
        <v>89</v>
      </c>
      <c r="E82" s="13">
        <f>(K13*0.2)+(L13*0.5)+M13+(K14*0.2)+(L14*0.5)+M14-((K15*0.2)+(L15*0.5)+M15)</f>
        <v>19280200</v>
      </c>
    </row>
    <row r="83" spans="1:5">
      <c r="A83" t="s">
        <v>86</v>
      </c>
      <c r="E83" s="10">
        <f>E82/E71</f>
        <v>3.9400473250360231E-2</v>
      </c>
    </row>
    <row r="84" spans="1:5">
      <c r="A84" t="s">
        <v>87</v>
      </c>
      <c r="E84" s="10">
        <f>E82/E73</f>
        <v>3.0042826165409597E-2</v>
      </c>
    </row>
    <row r="86" spans="1:5">
      <c r="A86" t="s">
        <v>90</v>
      </c>
      <c r="E86" s="10">
        <f>J35/I35</f>
        <v>1.4175485183048427E-2</v>
      </c>
    </row>
    <row r="87" spans="1:5">
      <c r="A87" t="s">
        <v>91</v>
      </c>
      <c r="E87" s="10">
        <f>K35/I35</f>
        <v>0.62009383586363509</v>
      </c>
    </row>
    <row r="88" spans="1:5">
      <c r="A88" t="s">
        <v>92</v>
      </c>
      <c r="E88" s="10">
        <f>L35/I35</f>
        <v>0.36573067895331651</v>
      </c>
    </row>
    <row r="89" spans="1:5">
      <c r="A89" t="s">
        <v>93</v>
      </c>
      <c r="E89" s="10">
        <f>M35/I35</f>
        <v>0</v>
      </c>
    </row>
    <row r="91" spans="1:5">
      <c r="A91" t="s">
        <v>96</v>
      </c>
      <c r="E91" s="13">
        <v>926509000</v>
      </c>
    </row>
    <row r="92" spans="1:5">
      <c r="A92" t="s">
        <v>97</v>
      </c>
      <c r="E92" s="12">
        <f>E73/E91</f>
        <v>0.69266159314156694</v>
      </c>
    </row>
    <row r="94" spans="1:5">
      <c r="A94" t="s">
        <v>107</v>
      </c>
      <c r="E94" s="13">
        <f>E18+I37</f>
        <v>1425034000</v>
      </c>
    </row>
    <row r="95" spans="1:5">
      <c r="A95" t="s">
        <v>105</v>
      </c>
      <c r="E95" s="12">
        <f>I18/E94</f>
        <v>0.2522718756184063</v>
      </c>
    </row>
    <row r="96" spans="1:5">
      <c r="A96" t="s">
        <v>100</v>
      </c>
      <c r="E96" s="12">
        <f>J42/$E$94</f>
        <v>0.30946980914139594</v>
      </c>
    </row>
    <row r="97" spans="1:5">
      <c r="A97" t="s">
        <v>102</v>
      </c>
      <c r="E97" s="12">
        <f>K42/$E$94</f>
        <v>0.23877395206009119</v>
      </c>
    </row>
    <row r="98" spans="1:5">
      <c r="A98" t="s">
        <v>103</v>
      </c>
      <c r="E98" s="12">
        <f>L42/$E$94</f>
        <v>9.8331688928123814E-2</v>
      </c>
    </row>
    <row r="99" spans="1:5">
      <c r="A99" t="s">
        <v>104</v>
      </c>
      <c r="E99" s="12">
        <f>M42/$E$94</f>
        <v>0.10115267425198277</v>
      </c>
    </row>
    <row r="100" spans="1:5">
      <c r="A100" t="s">
        <v>101</v>
      </c>
    </row>
    <row r="101" spans="1:5">
      <c r="A101" t="s">
        <v>106</v>
      </c>
      <c r="E101" s="12">
        <f>SUM(E95:E99)</f>
        <v>1</v>
      </c>
    </row>
  </sheetData>
  <mergeCells count="1">
    <mergeCell ref="J20:M20"/>
  </mergeCells>
  <printOptions gridLines="1"/>
  <pageMargins left="0.7" right="0.7" top="1" bottom="0.75" header="0.3" footer="0.3"/>
  <pageSetup scale="90" orientation="portrait" horizontalDpi="4294967293" verticalDpi="0" r:id="rId1"/>
  <headerFooter>
    <oddHeader>&amp;CThe Goldman Sachs Group, Inc. Regulatory Capital Components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M101"/>
  <sheetViews>
    <sheetView zoomScaleNormal="100" workbookViewId="0">
      <selection activeCell="J35" sqref="J35:L35"/>
    </sheetView>
  </sheetViews>
  <sheetFormatPr defaultRowHeight="15"/>
  <cols>
    <col min="1" max="1" width="55.28515625" customWidth="1"/>
    <col min="2" max="2" width="2" customWidth="1"/>
    <col min="3" max="3" width="10.85546875" style="1" customWidth="1"/>
    <col min="4" max="4" width="1.7109375" style="1" customWidth="1"/>
    <col min="5" max="5" width="20.140625" customWidth="1"/>
    <col min="6" max="6" width="1.5703125" customWidth="1"/>
    <col min="7" max="7" width="12.85546875" customWidth="1"/>
    <col min="8" max="8" width="1.5703125" customWidth="1"/>
    <col min="9" max="9" width="19.85546875" customWidth="1"/>
    <col min="10" max="10" width="21.42578125" customWidth="1"/>
    <col min="11" max="11" width="24.5703125" customWidth="1"/>
    <col min="12" max="12" width="20.7109375" customWidth="1"/>
    <col min="13" max="13" width="21.42578125" customWidth="1"/>
    <col min="14" max="14" width="23.85546875" customWidth="1"/>
    <col min="15" max="15" width="26.5703125" customWidth="1"/>
  </cols>
  <sheetData>
    <row r="1" spans="1:13">
      <c r="A1" t="s">
        <v>94</v>
      </c>
    </row>
    <row r="3" spans="1:13">
      <c r="C3" s="1" t="s">
        <v>23</v>
      </c>
      <c r="E3" s="1" t="s">
        <v>17</v>
      </c>
      <c r="F3" s="1"/>
      <c r="G3" s="1"/>
      <c r="H3" s="1"/>
      <c r="I3" s="1" t="s">
        <v>18</v>
      </c>
      <c r="J3" s="1" t="s">
        <v>19</v>
      </c>
      <c r="K3" s="1" t="s">
        <v>20</v>
      </c>
      <c r="L3" s="1" t="s">
        <v>21</v>
      </c>
      <c r="M3" s="1" t="s">
        <v>22</v>
      </c>
    </row>
    <row r="4" spans="1:13">
      <c r="E4" s="1" t="s">
        <v>25</v>
      </c>
      <c r="F4" s="1"/>
      <c r="G4" s="1"/>
      <c r="H4" s="1"/>
      <c r="I4" s="1" t="s">
        <v>24</v>
      </c>
      <c r="J4" s="2">
        <v>0</v>
      </c>
      <c r="K4" s="2">
        <v>0.2</v>
      </c>
      <c r="L4" s="2">
        <v>0.5</v>
      </c>
      <c r="M4" s="2">
        <v>1</v>
      </c>
    </row>
    <row r="7" spans="1:13">
      <c r="A7" s="3" t="s">
        <v>26</v>
      </c>
    </row>
    <row r="9" spans="1:13">
      <c r="A9" t="s">
        <v>27</v>
      </c>
      <c r="C9" s="1">
        <v>34</v>
      </c>
      <c r="E9" s="13">
        <f>SUM(I9:M9)</f>
        <v>62633000</v>
      </c>
      <c r="F9" s="13"/>
      <c r="G9" s="13"/>
      <c r="H9" s="13"/>
      <c r="I9" s="13">
        <v>0</v>
      </c>
      <c r="J9" s="13">
        <v>44278000</v>
      </c>
      <c r="K9" s="13">
        <v>18346000</v>
      </c>
      <c r="L9" s="14"/>
      <c r="M9" s="13">
        <v>9000</v>
      </c>
    </row>
    <row r="10" spans="1:13">
      <c r="A10" t="s">
        <v>28</v>
      </c>
      <c r="C10" s="1">
        <v>35</v>
      </c>
      <c r="E10" s="13">
        <f t="shared" ref="E10:E17" si="0">SUM(I10:M10)</f>
        <v>0</v>
      </c>
      <c r="F10" s="13"/>
      <c r="G10" s="13"/>
      <c r="H10" s="13"/>
      <c r="I10" s="13">
        <v>0</v>
      </c>
      <c r="J10" s="13">
        <v>0</v>
      </c>
      <c r="K10" s="13">
        <v>0</v>
      </c>
      <c r="L10" s="13">
        <v>0</v>
      </c>
      <c r="M10" s="13">
        <v>0</v>
      </c>
    </row>
    <row r="11" spans="1:13">
      <c r="A11" t="s">
        <v>29</v>
      </c>
      <c r="C11" s="1">
        <v>36</v>
      </c>
      <c r="E11" s="13">
        <f t="shared" si="0"/>
        <v>29649000</v>
      </c>
      <c r="F11" s="13"/>
      <c r="G11" s="13"/>
      <c r="H11" s="13"/>
      <c r="I11" s="13">
        <v>63000</v>
      </c>
      <c r="J11" s="13">
        <v>19847000</v>
      </c>
      <c r="K11" s="13">
        <v>9739000</v>
      </c>
      <c r="L11" s="13">
        <v>0</v>
      </c>
      <c r="M11" s="13">
        <v>0</v>
      </c>
    </row>
    <row r="12" spans="1:13">
      <c r="A12" t="s">
        <v>76</v>
      </c>
      <c r="C12" s="1">
        <v>37</v>
      </c>
      <c r="E12" s="13">
        <f t="shared" si="0"/>
        <v>286983000</v>
      </c>
      <c r="F12" s="13"/>
      <c r="G12" s="13"/>
      <c r="H12" s="13"/>
      <c r="I12" s="14"/>
      <c r="J12" s="13">
        <v>245885000</v>
      </c>
      <c r="K12" s="13">
        <v>28817000</v>
      </c>
      <c r="L12" s="14"/>
      <c r="M12" s="13">
        <v>12281000</v>
      </c>
    </row>
    <row r="13" spans="1:13">
      <c r="A13" t="s">
        <v>30</v>
      </c>
      <c r="C13" s="1">
        <v>38</v>
      </c>
      <c r="E13" s="13">
        <f t="shared" si="0"/>
        <v>11703000</v>
      </c>
      <c r="F13" s="13"/>
      <c r="G13" s="13"/>
      <c r="H13" s="13"/>
      <c r="I13" s="13">
        <v>0</v>
      </c>
      <c r="J13" s="13">
        <v>0</v>
      </c>
      <c r="K13" s="13">
        <v>1487000</v>
      </c>
      <c r="L13" s="13">
        <v>0</v>
      </c>
      <c r="M13" s="13">
        <v>10216000</v>
      </c>
    </row>
    <row r="14" spans="1:13">
      <c r="A14" t="s">
        <v>31</v>
      </c>
      <c r="C14" s="1">
        <v>39</v>
      </c>
      <c r="E14" s="13">
        <f t="shared" si="0"/>
        <v>28513000</v>
      </c>
      <c r="F14" s="13"/>
      <c r="G14" s="13"/>
      <c r="H14" s="13"/>
      <c r="I14" s="13">
        <v>5355000</v>
      </c>
      <c r="J14" s="13">
        <v>0</v>
      </c>
      <c r="K14" s="13">
        <v>5354000</v>
      </c>
      <c r="L14" s="13">
        <v>0</v>
      </c>
      <c r="M14" s="13">
        <v>17804000</v>
      </c>
    </row>
    <row r="15" spans="1:13">
      <c r="A15" t="s">
        <v>32</v>
      </c>
      <c r="C15" s="1">
        <v>40</v>
      </c>
      <c r="E15" s="13">
        <f t="shared" si="0"/>
        <v>82000</v>
      </c>
      <c r="F15" s="13"/>
      <c r="G15" s="13"/>
      <c r="H15" s="13"/>
      <c r="I15" s="13">
        <v>82000</v>
      </c>
      <c r="J15" s="14"/>
      <c r="K15" s="14"/>
      <c r="L15" s="14"/>
      <c r="M15" s="14"/>
    </row>
    <row r="16" spans="1:13">
      <c r="A16" t="s">
        <v>33</v>
      </c>
      <c r="C16" s="1">
        <v>41</v>
      </c>
      <c r="E16" s="13">
        <f t="shared" si="0"/>
        <v>284798000</v>
      </c>
      <c r="F16" s="13"/>
      <c r="G16" s="13"/>
      <c r="H16" s="13"/>
      <c r="I16" s="13">
        <v>284798000</v>
      </c>
      <c r="J16" s="13">
        <v>0</v>
      </c>
      <c r="K16" s="13">
        <v>0</v>
      </c>
      <c r="L16" s="13">
        <v>0</v>
      </c>
      <c r="M16" s="13">
        <v>0</v>
      </c>
    </row>
    <row r="17" spans="1:13">
      <c r="A17" t="s">
        <v>34</v>
      </c>
      <c r="C17" s="1">
        <v>42</v>
      </c>
      <c r="E17" s="13">
        <f t="shared" si="0"/>
        <v>103501000</v>
      </c>
      <c r="F17" s="13"/>
      <c r="G17" s="13"/>
      <c r="H17" s="13"/>
      <c r="I17" s="13">
        <v>45324000</v>
      </c>
      <c r="J17" s="13">
        <v>4461000</v>
      </c>
      <c r="K17" s="13">
        <v>5814000</v>
      </c>
      <c r="L17" s="13">
        <v>0</v>
      </c>
      <c r="M17" s="13">
        <v>47902000</v>
      </c>
    </row>
    <row r="18" spans="1:13">
      <c r="A18" t="s">
        <v>35</v>
      </c>
      <c r="C18" s="1">
        <v>43</v>
      </c>
      <c r="E18" s="13">
        <f>SUM(E9:E14,E16:E17)-E15</f>
        <v>807698000</v>
      </c>
      <c r="F18" s="13">
        <f t="shared" ref="F18:I18" si="1">SUM(F9:F14,F16:F17)-F15</f>
        <v>0</v>
      </c>
      <c r="G18" s="13" t="s">
        <v>77</v>
      </c>
      <c r="H18" s="13" t="s">
        <v>77</v>
      </c>
      <c r="I18" s="13">
        <f t="shared" si="1"/>
        <v>335458000</v>
      </c>
      <c r="J18" s="13">
        <f t="shared" ref="J18" si="2">SUM(J9:J14,J16:J17)-J15</f>
        <v>314471000</v>
      </c>
      <c r="K18" s="13">
        <f t="shared" ref="K18" si="3">SUM(K9:K14,K16:K17)-K15</f>
        <v>69557000</v>
      </c>
      <c r="L18" s="13">
        <f t="shared" ref="L18" si="4">SUM(L9:L14,L16:L17)-L15</f>
        <v>0</v>
      </c>
      <c r="M18" s="13">
        <f t="shared" ref="M18" si="5">SUM(M9:M14,M16:M17)-M15</f>
        <v>88212000</v>
      </c>
    </row>
    <row r="20" spans="1:13">
      <c r="J20" s="131" t="s">
        <v>53</v>
      </c>
      <c r="K20" s="131"/>
      <c r="L20" s="131"/>
      <c r="M20" s="131"/>
    </row>
    <row r="21" spans="1:13">
      <c r="E21" s="1" t="s">
        <v>17</v>
      </c>
      <c r="F21" s="1"/>
      <c r="G21" s="1"/>
      <c r="H21" s="1"/>
      <c r="I21" s="1" t="s">
        <v>18</v>
      </c>
      <c r="J21" s="1" t="s">
        <v>19</v>
      </c>
      <c r="K21" s="1" t="s">
        <v>20</v>
      </c>
      <c r="L21" s="1" t="s">
        <v>21</v>
      </c>
      <c r="M21" s="1" t="s">
        <v>22</v>
      </c>
    </row>
    <row r="22" spans="1:13" ht="34.5">
      <c r="A22" s="3" t="s">
        <v>36</v>
      </c>
      <c r="E22" s="5" t="s">
        <v>54</v>
      </c>
      <c r="F22" s="1"/>
      <c r="G22" s="4" t="s">
        <v>51</v>
      </c>
      <c r="H22" s="1"/>
      <c r="I22" s="5" t="s">
        <v>52</v>
      </c>
      <c r="J22" s="2">
        <v>0</v>
      </c>
      <c r="K22" s="2">
        <v>0.2</v>
      </c>
      <c r="L22" s="2">
        <v>0.5</v>
      </c>
      <c r="M22" s="2">
        <v>1</v>
      </c>
    </row>
    <row r="24" spans="1:13">
      <c r="A24" t="s">
        <v>37</v>
      </c>
      <c r="C24" s="1">
        <v>44</v>
      </c>
      <c r="E24" s="13">
        <v>9160000</v>
      </c>
      <c r="G24" s="1" t="s">
        <v>55</v>
      </c>
      <c r="I24" s="13">
        <f>SUM(J24:M24)</f>
        <v>9160000</v>
      </c>
      <c r="J24" s="13">
        <v>23000</v>
      </c>
      <c r="K24" s="13">
        <v>0</v>
      </c>
      <c r="L24" s="13">
        <v>0</v>
      </c>
      <c r="M24" s="13">
        <v>9137000</v>
      </c>
    </row>
    <row r="25" spans="1:13">
      <c r="A25" t="s">
        <v>38</v>
      </c>
      <c r="C25" s="1">
        <v>45</v>
      </c>
      <c r="E25" s="13">
        <v>44000</v>
      </c>
      <c r="G25" s="7">
        <v>0.5</v>
      </c>
      <c r="I25" s="13">
        <f t="shared" ref="I25:I35" si="6">SUM(J25:M25)</f>
        <v>22000</v>
      </c>
      <c r="J25" s="13">
        <v>0</v>
      </c>
      <c r="K25" s="13">
        <v>0</v>
      </c>
      <c r="L25" s="13">
        <v>0</v>
      </c>
      <c r="M25" s="13">
        <v>22000</v>
      </c>
    </row>
    <row r="26" spans="1:13">
      <c r="A26" t="s">
        <v>39</v>
      </c>
      <c r="C26" s="1">
        <v>46</v>
      </c>
      <c r="E26" s="13">
        <v>1885000</v>
      </c>
      <c r="G26" s="7">
        <v>0.2</v>
      </c>
      <c r="I26" s="13">
        <f t="shared" si="6"/>
        <v>377000</v>
      </c>
      <c r="J26" s="13">
        <v>0</v>
      </c>
      <c r="K26" s="13">
        <v>344000</v>
      </c>
      <c r="L26" s="13">
        <v>0</v>
      </c>
      <c r="M26" s="13">
        <v>33000</v>
      </c>
    </row>
    <row r="27" spans="1:13">
      <c r="A27" t="s">
        <v>40</v>
      </c>
      <c r="C27" s="1">
        <v>47</v>
      </c>
      <c r="E27" s="13">
        <v>0</v>
      </c>
      <c r="G27" s="7">
        <v>1</v>
      </c>
      <c r="I27" s="13">
        <f t="shared" si="6"/>
        <v>0</v>
      </c>
      <c r="J27" s="13">
        <v>0</v>
      </c>
      <c r="K27" s="13">
        <v>0</v>
      </c>
      <c r="L27" s="14"/>
      <c r="M27" s="13">
        <v>0</v>
      </c>
    </row>
    <row r="28" spans="1:13">
      <c r="A28" t="s">
        <v>41</v>
      </c>
      <c r="C28" s="1">
        <v>48</v>
      </c>
      <c r="E28" s="13">
        <v>50257000</v>
      </c>
      <c r="G28" s="7">
        <v>1</v>
      </c>
      <c r="I28" s="13">
        <f t="shared" si="6"/>
        <v>50257000</v>
      </c>
      <c r="J28" s="13">
        <v>48670000</v>
      </c>
      <c r="K28" s="13">
        <v>510000</v>
      </c>
      <c r="L28" s="13">
        <v>0</v>
      </c>
      <c r="M28" s="13">
        <v>1077000</v>
      </c>
    </row>
    <row r="29" spans="1:13">
      <c r="A29" t="s">
        <v>42</v>
      </c>
      <c r="C29" s="1">
        <v>49</v>
      </c>
      <c r="E29" s="13">
        <v>0</v>
      </c>
      <c r="G29" s="7">
        <v>1</v>
      </c>
      <c r="I29" s="13">
        <f t="shared" si="6"/>
        <v>0</v>
      </c>
      <c r="J29" s="13">
        <v>0</v>
      </c>
      <c r="K29" s="13">
        <v>0</v>
      </c>
      <c r="L29" s="13">
        <v>0</v>
      </c>
      <c r="M29" s="13">
        <v>0</v>
      </c>
    </row>
    <row r="30" spans="1:13">
      <c r="A30" t="s">
        <v>43</v>
      </c>
      <c r="C30" s="1">
        <v>50</v>
      </c>
      <c r="E30" s="13">
        <v>0</v>
      </c>
      <c r="G30" s="1">
        <v>12.5</v>
      </c>
      <c r="I30" s="13">
        <f t="shared" si="6"/>
        <v>0</v>
      </c>
      <c r="J30" s="14" t="s">
        <v>77</v>
      </c>
      <c r="K30" s="14"/>
      <c r="L30" s="14"/>
      <c r="M30" s="13">
        <v>0</v>
      </c>
    </row>
    <row r="31" spans="1:13">
      <c r="A31" t="s">
        <v>44</v>
      </c>
      <c r="C31" s="1">
        <v>51</v>
      </c>
      <c r="E31" s="13">
        <v>0</v>
      </c>
      <c r="G31" s="7">
        <v>1</v>
      </c>
      <c r="I31" s="13">
        <f t="shared" si="6"/>
        <v>0</v>
      </c>
      <c r="J31" s="13">
        <v>0</v>
      </c>
      <c r="K31" s="13">
        <v>0</v>
      </c>
      <c r="L31" s="13">
        <v>0</v>
      </c>
      <c r="M31" s="13">
        <v>0</v>
      </c>
    </row>
    <row r="32" spans="1:13">
      <c r="A32" t="s">
        <v>45</v>
      </c>
      <c r="C32" s="1">
        <v>52</v>
      </c>
      <c r="E32" s="13">
        <v>44608000</v>
      </c>
      <c r="G32" s="7">
        <v>1</v>
      </c>
      <c r="I32" s="13">
        <f t="shared" si="6"/>
        <v>44608000</v>
      </c>
      <c r="J32" s="13">
        <v>36006000</v>
      </c>
      <c r="K32" s="13">
        <v>644000</v>
      </c>
      <c r="L32" s="13">
        <v>0</v>
      </c>
      <c r="M32" s="13">
        <v>7958000</v>
      </c>
    </row>
    <row r="33" spans="1:13">
      <c r="A33" t="s">
        <v>46</v>
      </c>
      <c r="C33" s="1" t="s">
        <v>49</v>
      </c>
      <c r="E33" s="13">
        <v>50972000</v>
      </c>
      <c r="G33" s="7">
        <v>0.5</v>
      </c>
      <c r="I33" s="13">
        <f t="shared" si="6"/>
        <v>25486000</v>
      </c>
      <c r="J33" s="13">
        <v>122000</v>
      </c>
      <c r="K33" s="13">
        <v>0</v>
      </c>
      <c r="L33" s="13">
        <v>0</v>
      </c>
      <c r="M33" s="13">
        <v>25364000</v>
      </c>
    </row>
    <row r="34" spans="1:13">
      <c r="A34" t="s">
        <v>47</v>
      </c>
      <c r="C34" s="1" t="s">
        <v>50</v>
      </c>
      <c r="E34" s="13">
        <v>0</v>
      </c>
      <c r="G34" s="7">
        <v>0.1</v>
      </c>
      <c r="I34" s="13">
        <f t="shared" si="6"/>
        <v>0</v>
      </c>
      <c r="J34" s="13">
        <v>0</v>
      </c>
      <c r="K34" s="13">
        <v>0</v>
      </c>
      <c r="L34" s="13">
        <v>0</v>
      </c>
      <c r="M34" s="13">
        <v>0</v>
      </c>
    </row>
    <row r="35" spans="1:13">
      <c r="A35" t="s">
        <v>48</v>
      </c>
      <c r="C35" s="1">
        <v>54</v>
      </c>
      <c r="E35" s="14"/>
      <c r="G35" s="16"/>
      <c r="I35" s="13">
        <f t="shared" si="6"/>
        <v>238608000</v>
      </c>
      <c r="J35" s="13">
        <v>7251000</v>
      </c>
      <c r="K35" s="13">
        <v>156432000</v>
      </c>
      <c r="L35" s="13">
        <v>74925000</v>
      </c>
      <c r="M35" s="14"/>
    </row>
    <row r="36" spans="1:13">
      <c r="G36" s="1"/>
    </row>
    <row r="37" spans="1:13" s="8" customFormat="1">
      <c r="A37" s="8" t="s">
        <v>68</v>
      </c>
      <c r="C37" s="9"/>
      <c r="D37" s="9"/>
      <c r="G37" s="9"/>
      <c r="I37" s="15">
        <f>SUM(I24:I35)</f>
        <v>368518000</v>
      </c>
      <c r="J37" s="15">
        <f t="shared" ref="J37:M37" si="7">SUM(J24:J35)</f>
        <v>92072000</v>
      </c>
      <c r="K37" s="15">
        <f t="shared" si="7"/>
        <v>157930000</v>
      </c>
      <c r="L37" s="15">
        <f t="shared" si="7"/>
        <v>74925000</v>
      </c>
      <c r="M37" s="15">
        <f t="shared" si="7"/>
        <v>43591000</v>
      </c>
    </row>
    <row r="39" spans="1:13">
      <c r="A39" s="3" t="s">
        <v>56</v>
      </c>
    </row>
    <row r="41" spans="1:13">
      <c r="A41" t="s">
        <v>57</v>
      </c>
    </row>
    <row r="42" spans="1:13">
      <c r="A42" t="s">
        <v>58</v>
      </c>
      <c r="C42" s="1">
        <v>55</v>
      </c>
      <c r="J42" s="13">
        <f>SUM(J18,J37)</f>
        <v>406543000</v>
      </c>
      <c r="K42" s="13">
        <f>SUM(K18,K37)</f>
        <v>227487000</v>
      </c>
      <c r="L42" s="13">
        <f>SUM(L18,L37)</f>
        <v>74925000</v>
      </c>
      <c r="M42" s="13">
        <f>SUM(M18,M37)</f>
        <v>131803000</v>
      </c>
    </row>
    <row r="43" spans="1:13">
      <c r="A43" t="s">
        <v>59</v>
      </c>
      <c r="C43" s="1">
        <v>56</v>
      </c>
      <c r="J43" s="10">
        <v>0</v>
      </c>
      <c r="K43" s="10">
        <v>0.2</v>
      </c>
      <c r="L43" s="10">
        <v>0.5</v>
      </c>
      <c r="M43" s="10">
        <v>1</v>
      </c>
    </row>
    <row r="44" spans="1:13">
      <c r="A44" t="s">
        <v>60</v>
      </c>
      <c r="C44" s="1">
        <v>57</v>
      </c>
      <c r="J44" s="13">
        <f>J42*J43</f>
        <v>0</v>
      </c>
      <c r="K44" s="13">
        <f t="shared" ref="K44:M44" si="8">K42*K43</f>
        <v>45497400</v>
      </c>
      <c r="L44" s="13">
        <f t="shared" si="8"/>
        <v>37462500</v>
      </c>
      <c r="M44" s="13">
        <f t="shared" si="8"/>
        <v>131803000</v>
      </c>
    </row>
    <row r="45" spans="1:13">
      <c r="A45" t="s">
        <v>61</v>
      </c>
      <c r="C45" s="1">
        <v>58</v>
      </c>
      <c r="J45" s="13"/>
      <c r="K45" s="13"/>
      <c r="L45" s="13"/>
      <c r="M45" s="13">
        <v>114799000</v>
      </c>
    </row>
    <row r="46" spans="1:13">
      <c r="A46" t="s">
        <v>62</v>
      </c>
      <c r="C46" s="1">
        <v>59</v>
      </c>
      <c r="J46" s="13"/>
      <c r="K46" s="13"/>
      <c r="L46" s="13"/>
      <c r="M46" s="13">
        <f>SUM(J44:M44,M45)</f>
        <v>329561900</v>
      </c>
    </row>
    <row r="47" spans="1:13">
      <c r="A47" t="s">
        <v>63</v>
      </c>
      <c r="J47" s="13"/>
      <c r="K47" s="13"/>
      <c r="L47" s="13"/>
      <c r="M47" s="13"/>
    </row>
    <row r="48" spans="1:13">
      <c r="A48" t="s">
        <v>64</v>
      </c>
      <c r="J48" s="13"/>
      <c r="K48" s="13"/>
      <c r="L48" s="13"/>
      <c r="M48" s="13"/>
    </row>
    <row r="49" spans="1:13">
      <c r="A49" t="s">
        <v>65</v>
      </c>
      <c r="C49" s="1">
        <v>60</v>
      </c>
      <c r="J49" s="13"/>
      <c r="K49" s="13"/>
      <c r="L49" s="13"/>
      <c r="M49" s="13">
        <v>2000</v>
      </c>
    </row>
    <row r="50" spans="1:13">
      <c r="A50" t="s">
        <v>66</v>
      </c>
      <c r="C50" s="1">
        <v>61</v>
      </c>
      <c r="J50" s="13"/>
      <c r="K50" s="13"/>
      <c r="L50" s="13"/>
      <c r="M50" s="13">
        <v>0</v>
      </c>
    </row>
    <row r="51" spans="1:13">
      <c r="A51" t="s">
        <v>67</v>
      </c>
      <c r="C51" s="1">
        <v>62</v>
      </c>
      <c r="J51" s="13"/>
      <c r="K51" s="13"/>
      <c r="L51" s="13"/>
      <c r="M51" s="13">
        <f>M46-M49-M50</f>
        <v>329559900</v>
      </c>
    </row>
    <row r="53" spans="1:13">
      <c r="A53" s="3" t="s">
        <v>74</v>
      </c>
    </row>
    <row r="54" spans="1:13">
      <c r="A54" s="3"/>
    </row>
    <row r="55" spans="1:13">
      <c r="A55" s="11" t="s">
        <v>73</v>
      </c>
    </row>
    <row r="57" spans="1:13">
      <c r="A57" t="s">
        <v>69</v>
      </c>
      <c r="C57" s="1">
        <v>11</v>
      </c>
      <c r="E57" s="13">
        <v>52880000</v>
      </c>
    </row>
    <row r="58" spans="1:13">
      <c r="A58" t="s">
        <v>70</v>
      </c>
      <c r="C58" s="1">
        <v>21</v>
      </c>
      <c r="E58" s="13">
        <v>54477000</v>
      </c>
    </row>
    <row r="60" spans="1:13">
      <c r="A60" t="s">
        <v>71</v>
      </c>
      <c r="C60" s="1">
        <v>32</v>
      </c>
      <c r="E60" s="12">
        <v>0.1605</v>
      </c>
    </row>
    <row r="61" spans="1:13">
      <c r="A61" t="s">
        <v>72</v>
      </c>
      <c r="C61" s="1">
        <v>33</v>
      </c>
      <c r="E61" s="12">
        <v>0.1653</v>
      </c>
    </row>
    <row r="63" spans="1:13">
      <c r="A63" s="11" t="s">
        <v>75</v>
      </c>
    </row>
    <row r="65" spans="1:5">
      <c r="A65" t="s">
        <v>71</v>
      </c>
      <c r="C65" s="1">
        <v>32</v>
      </c>
      <c r="E65" s="12">
        <f>E57/M51</f>
        <v>0.1604564147519161</v>
      </c>
    </row>
    <row r="66" spans="1:5">
      <c r="A66" t="s">
        <v>72</v>
      </c>
      <c r="C66" s="1">
        <v>33</v>
      </c>
      <c r="E66" s="12">
        <f>E58/M51</f>
        <v>0.16530227130181796</v>
      </c>
    </row>
    <row r="69" spans="1:5">
      <c r="A69" t="s">
        <v>78</v>
      </c>
    </row>
    <row r="71" spans="1:5">
      <c r="A71" t="s">
        <v>79</v>
      </c>
      <c r="E71" s="13">
        <f>I18+(K18*0.2)+(L18*0.5)+M18</f>
        <v>437581400</v>
      </c>
    </row>
    <row r="72" spans="1:5">
      <c r="A72" t="s">
        <v>80</v>
      </c>
      <c r="E72" s="13">
        <f>(K37*0.2)+(L37*0.5)+M37</f>
        <v>112639500</v>
      </c>
    </row>
    <row r="73" spans="1:5">
      <c r="A73" t="s">
        <v>88</v>
      </c>
      <c r="E73" s="13">
        <f>E71+E72</f>
        <v>550220900</v>
      </c>
    </row>
    <row r="75" spans="1:5">
      <c r="A75" t="s">
        <v>81</v>
      </c>
      <c r="E75" s="10">
        <f>E71/E73</f>
        <v>0.79528313082981761</v>
      </c>
    </row>
    <row r="76" spans="1:5">
      <c r="A76" t="s">
        <v>82</v>
      </c>
      <c r="E76" s="10">
        <f>E72/E73</f>
        <v>0.20471686917018236</v>
      </c>
    </row>
    <row r="78" spans="1:5">
      <c r="A78" t="s">
        <v>83</v>
      </c>
      <c r="E78" s="13">
        <f>(K35*0.2)+(L35*0.5)+M35</f>
        <v>68748900</v>
      </c>
    </row>
    <row r="79" spans="1:5">
      <c r="A79" t="s">
        <v>84</v>
      </c>
      <c r="E79" s="10">
        <f>E78/E72</f>
        <v>0.61034450614571267</v>
      </c>
    </row>
    <row r="80" spans="1:5">
      <c r="A80" t="s">
        <v>85</v>
      </c>
      <c r="E80" s="10">
        <f>E78/E73</f>
        <v>0.12494781641337142</v>
      </c>
    </row>
    <row r="82" spans="1:5">
      <c r="A82" t="s">
        <v>89</v>
      </c>
      <c r="E82" s="13">
        <f>(K13*0.2)+(L13*0.5)+M13+(K14*0.2)+(L14*0.5)+M14-((K15*0.2)+(L15*0.5)+M15)</f>
        <v>29388200</v>
      </c>
    </row>
    <row r="83" spans="1:5">
      <c r="A83" t="s">
        <v>86</v>
      </c>
      <c r="E83" s="10">
        <f>E82/E71</f>
        <v>6.7160532874569162E-2</v>
      </c>
    </row>
    <row r="84" spans="1:5">
      <c r="A84" t="s">
        <v>87</v>
      </c>
      <c r="E84" s="10">
        <f>E82/E73</f>
        <v>5.3411638852686259E-2</v>
      </c>
    </row>
    <row r="86" spans="1:5">
      <c r="A86" t="s">
        <v>90</v>
      </c>
      <c r="E86" s="10">
        <f>J35/I35</f>
        <v>3.0388754777710723E-2</v>
      </c>
    </row>
    <row r="87" spans="1:5">
      <c r="A87" t="s">
        <v>91</v>
      </c>
      <c r="E87" s="10">
        <f>K35/I35</f>
        <v>0.65560249446791385</v>
      </c>
    </row>
    <row r="88" spans="1:5">
      <c r="A88" t="s">
        <v>92</v>
      </c>
      <c r="E88" s="10">
        <f>L35/I35</f>
        <v>0.3140087507543754</v>
      </c>
    </row>
    <row r="89" spans="1:5">
      <c r="A89" t="s">
        <v>93</v>
      </c>
      <c r="E89" s="10">
        <f>M35/I35</f>
        <v>0</v>
      </c>
    </row>
    <row r="90" spans="1:5">
      <c r="C90" s="6"/>
      <c r="D90" s="6"/>
      <c r="E90" s="10"/>
    </row>
    <row r="91" spans="1:5">
      <c r="A91" t="s">
        <v>96</v>
      </c>
      <c r="C91" s="6"/>
      <c r="D91" s="6"/>
      <c r="E91" s="13">
        <v>829177000</v>
      </c>
    </row>
    <row r="92" spans="1:5">
      <c r="A92" t="s">
        <v>97</v>
      </c>
      <c r="C92" s="6"/>
      <c r="D92" s="6"/>
      <c r="E92" s="12">
        <f>E72/E91</f>
        <v>0.13584494022386054</v>
      </c>
    </row>
    <row r="94" spans="1:5">
      <c r="A94" t="s">
        <v>107</v>
      </c>
      <c r="E94" s="13">
        <f>E18+I37</f>
        <v>1176216000</v>
      </c>
    </row>
    <row r="95" spans="1:5">
      <c r="A95" t="s">
        <v>105</v>
      </c>
      <c r="C95" s="18"/>
      <c r="D95" s="18"/>
      <c r="E95" s="12">
        <f>I18/E94</f>
        <v>0.28520101750018706</v>
      </c>
    </row>
    <row r="96" spans="1:5">
      <c r="A96" t="s">
        <v>100</v>
      </c>
      <c r="E96" s="12">
        <f>J42/$E$94</f>
        <v>0.34563634570521062</v>
      </c>
    </row>
    <row r="97" spans="1:5">
      <c r="A97" t="s">
        <v>102</v>
      </c>
      <c r="E97" s="12">
        <f>K42/$E$94</f>
        <v>0.19340580301577262</v>
      </c>
    </row>
    <row r="98" spans="1:5">
      <c r="A98" t="s">
        <v>103</v>
      </c>
      <c r="E98" s="12">
        <f>L42/$E$94</f>
        <v>6.3700034687506374E-2</v>
      </c>
    </row>
    <row r="99" spans="1:5">
      <c r="A99" t="s">
        <v>104</v>
      </c>
      <c r="E99" s="12">
        <f>M42/$E$94</f>
        <v>0.11205679909132336</v>
      </c>
    </row>
    <row r="100" spans="1:5">
      <c r="A100" s="20" t="s">
        <v>101</v>
      </c>
    </row>
    <row r="101" spans="1:5">
      <c r="A101" t="s">
        <v>106</v>
      </c>
      <c r="E101" s="12">
        <f>SUM(E95:E99)</f>
        <v>1</v>
      </c>
    </row>
  </sheetData>
  <mergeCells count="1">
    <mergeCell ref="J20:M20"/>
  </mergeCells>
  <printOptions gridLines="1"/>
  <pageMargins left="0.45" right="0.45" top="1" bottom="0.5" header="0.3" footer="0.3"/>
  <pageSetup scale="90" orientation="portrait" horizontalDpi="4294967293" verticalDpi="0" r:id="rId1"/>
  <headerFooter>
    <oddHeader>&amp;CMorgan Stanley Regulatory Capital Components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N101"/>
  <sheetViews>
    <sheetView topLeftCell="C67" zoomScaleNormal="100" workbookViewId="0">
      <selection activeCell="E69" sqref="E69:E101"/>
    </sheetView>
  </sheetViews>
  <sheetFormatPr defaultRowHeight="15"/>
  <cols>
    <col min="1" max="1" width="54.85546875" customWidth="1"/>
    <col min="2" max="2" width="2" customWidth="1"/>
    <col min="3" max="3" width="10.85546875" style="19" customWidth="1"/>
    <col min="4" max="4" width="1.7109375" style="19" customWidth="1"/>
    <col min="5" max="5" width="20.140625" customWidth="1"/>
    <col min="6" max="6" width="1.5703125" customWidth="1"/>
    <col min="7" max="7" width="12.85546875" customWidth="1"/>
    <col min="8" max="8" width="1.5703125" customWidth="1"/>
    <col min="9" max="9" width="19.85546875" customWidth="1"/>
    <col min="10" max="10" width="21.42578125" customWidth="1"/>
    <col min="11" max="11" width="24.5703125" customWidth="1"/>
    <col min="12" max="12" width="20.7109375" customWidth="1"/>
    <col min="13" max="13" width="21.42578125" customWidth="1"/>
    <col min="14" max="14" width="23.85546875" customWidth="1"/>
    <col min="15" max="15" width="26.5703125" customWidth="1"/>
  </cols>
  <sheetData>
    <row r="1" spans="1:13">
      <c r="A1" t="s">
        <v>122</v>
      </c>
    </row>
    <row r="3" spans="1:13">
      <c r="C3" s="19" t="s">
        <v>23</v>
      </c>
      <c r="E3" s="19" t="s">
        <v>17</v>
      </c>
      <c r="F3" s="19"/>
      <c r="G3" s="19"/>
      <c r="H3" s="19"/>
      <c r="I3" s="19" t="s">
        <v>18</v>
      </c>
      <c r="J3" s="19" t="s">
        <v>19</v>
      </c>
      <c r="K3" s="19" t="s">
        <v>20</v>
      </c>
      <c r="L3" s="19" t="s">
        <v>21</v>
      </c>
      <c r="M3" s="19" t="s">
        <v>22</v>
      </c>
    </row>
    <row r="4" spans="1:13">
      <c r="E4" s="19" t="s">
        <v>25</v>
      </c>
      <c r="F4" s="19"/>
      <c r="G4" s="19"/>
      <c r="H4" s="19"/>
      <c r="I4" s="19" t="s">
        <v>24</v>
      </c>
      <c r="J4" s="2">
        <v>0</v>
      </c>
      <c r="K4" s="2">
        <v>0.2</v>
      </c>
      <c r="L4" s="2">
        <v>0.5</v>
      </c>
      <c r="M4" s="2">
        <v>1</v>
      </c>
    </row>
    <row r="7" spans="1:13">
      <c r="A7" s="3" t="s">
        <v>26</v>
      </c>
    </row>
    <row r="9" spans="1:13">
      <c r="A9" t="s">
        <v>27</v>
      </c>
      <c r="C9" s="19">
        <v>34</v>
      </c>
      <c r="E9" s="13">
        <f>SUM(I9:M9)</f>
        <v>2143793</v>
      </c>
      <c r="F9" s="13"/>
      <c r="G9" s="13"/>
      <c r="H9" s="13"/>
      <c r="I9" s="13">
        <v>0</v>
      </c>
      <c r="J9" s="13">
        <v>1569793</v>
      </c>
      <c r="K9" s="13">
        <v>574000</v>
      </c>
      <c r="L9" s="14"/>
      <c r="M9" s="13">
        <v>0</v>
      </c>
    </row>
    <row r="10" spans="1:13">
      <c r="A10" t="s">
        <v>28</v>
      </c>
      <c r="C10" s="19">
        <v>35</v>
      </c>
      <c r="E10" s="13">
        <f t="shared" ref="E10:E17" si="0">SUM(I10:M10)</f>
        <v>0</v>
      </c>
      <c r="F10" s="13"/>
      <c r="G10" s="13"/>
      <c r="H10" s="13"/>
      <c r="I10" s="13">
        <v>0</v>
      </c>
      <c r="J10" s="13">
        <v>0</v>
      </c>
      <c r="K10" s="13">
        <v>0</v>
      </c>
      <c r="L10" s="13">
        <v>0</v>
      </c>
      <c r="M10" s="13">
        <v>0</v>
      </c>
    </row>
    <row r="11" spans="1:13">
      <c r="A11" t="s">
        <v>29</v>
      </c>
      <c r="C11" s="19">
        <v>36</v>
      </c>
      <c r="E11" s="13">
        <f t="shared" si="0"/>
        <v>9933255</v>
      </c>
      <c r="F11" s="13"/>
      <c r="G11" s="13"/>
      <c r="H11" s="13"/>
      <c r="I11" s="13">
        <v>-389958</v>
      </c>
      <c r="J11" s="13">
        <v>2347263</v>
      </c>
      <c r="K11" s="13">
        <v>7157794</v>
      </c>
      <c r="L11" s="13">
        <v>144644</v>
      </c>
      <c r="M11" s="13">
        <v>673512</v>
      </c>
    </row>
    <row r="12" spans="1:13">
      <c r="A12" t="s">
        <v>76</v>
      </c>
      <c r="C12" s="19">
        <v>37</v>
      </c>
      <c r="E12" s="13">
        <f t="shared" si="0"/>
        <v>0</v>
      </c>
      <c r="F12" s="13"/>
      <c r="G12" s="13"/>
      <c r="H12" s="13"/>
      <c r="I12" s="14"/>
      <c r="J12" s="13">
        <v>0</v>
      </c>
      <c r="K12" s="13">
        <v>0</v>
      </c>
      <c r="L12" s="14"/>
      <c r="M12" s="13">
        <v>0</v>
      </c>
    </row>
    <row r="13" spans="1:13">
      <c r="A13" t="s">
        <v>30</v>
      </c>
      <c r="C13" s="19">
        <v>38</v>
      </c>
      <c r="E13" s="13">
        <f t="shared" si="0"/>
        <v>131067</v>
      </c>
      <c r="F13" s="13"/>
      <c r="G13" s="13"/>
      <c r="H13" s="13"/>
      <c r="I13" s="13">
        <v>0</v>
      </c>
      <c r="J13" s="13">
        <v>0</v>
      </c>
      <c r="K13" s="13">
        <v>0</v>
      </c>
      <c r="L13" s="13">
        <v>130378</v>
      </c>
      <c r="M13" s="13">
        <v>689</v>
      </c>
    </row>
    <row r="14" spans="1:13">
      <c r="A14" t="s">
        <v>31</v>
      </c>
      <c r="C14" s="19">
        <v>39</v>
      </c>
      <c r="E14" s="13">
        <f t="shared" si="0"/>
        <v>51261273</v>
      </c>
      <c r="F14" s="13"/>
      <c r="G14" s="13"/>
      <c r="H14" s="13"/>
      <c r="I14" s="13">
        <v>0</v>
      </c>
      <c r="J14" s="13">
        <v>34226</v>
      </c>
      <c r="K14" s="13">
        <v>200723</v>
      </c>
      <c r="L14" s="13">
        <v>11132930</v>
      </c>
      <c r="M14" s="13">
        <v>39893394</v>
      </c>
    </row>
    <row r="15" spans="1:13">
      <c r="A15" t="s">
        <v>32</v>
      </c>
      <c r="C15" s="19">
        <v>40</v>
      </c>
      <c r="E15" s="13">
        <f t="shared" si="0"/>
        <v>1167972</v>
      </c>
      <c r="F15" s="13"/>
      <c r="G15" s="13"/>
      <c r="H15" s="13"/>
      <c r="I15" s="13">
        <v>1167972</v>
      </c>
      <c r="J15" s="14"/>
      <c r="K15" s="14"/>
      <c r="L15" s="14"/>
      <c r="M15" s="14"/>
    </row>
    <row r="16" spans="1:13">
      <c r="A16" t="s">
        <v>33</v>
      </c>
      <c r="C16" s="19">
        <v>41</v>
      </c>
      <c r="E16" s="13">
        <f t="shared" si="0"/>
        <v>366648</v>
      </c>
      <c r="F16" s="13"/>
      <c r="G16" s="13"/>
      <c r="H16" s="13"/>
      <c r="I16" s="13">
        <v>360779</v>
      </c>
      <c r="J16" s="13">
        <v>5500</v>
      </c>
      <c r="K16" s="13">
        <v>369</v>
      </c>
      <c r="L16" s="13">
        <v>0</v>
      </c>
      <c r="M16" s="13">
        <v>0</v>
      </c>
    </row>
    <row r="17" spans="1:13">
      <c r="A17" t="s">
        <v>34</v>
      </c>
      <c r="C17" s="19">
        <v>42</v>
      </c>
      <c r="E17" s="13">
        <f t="shared" si="0"/>
        <v>10102090</v>
      </c>
      <c r="F17" s="13"/>
      <c r="G17" s="13"/>
      <c r="H17" s="13"/>
      <c r="I17" s="13">
        <v>5773549</v>
      </c>
      <c r="J17" s="13">
        <v>227002</v>
      </c>
      <c r="K17" s="13">
        <v>662114</v>
      </c>
      <c r="L17" s="13">
        <v>34123</v>
      </c>
      <c r="M17" s="13">
        <v>3405302</v>
      </c>
    </row>
    <row r="18" spans="1:13">
      <c r="A18" t="s">
        <v>35</v>
      </c>
      <c r="C18" s="19">
        <v>43</v>
      </c>
      <c r="E18" s="13">
        <f>SUM(E9:E14,E16:E17)-E15</f>
        <v>72770154</v>
      </c>
      <c r="F18" s="13">
        <f t="shared" ref="F18:M18" si="1">SUM(F9:F14,F16:F17)-F15</f>
        <v>0</v>
      </c>
      <c r="G18" s="13" t="s">
        <v>77</v>
      </c>
      <c r="H18" s="13" t="s">
        <v>77</v>
      </c>
      <c r="I18" s="13">
        <f t="shared" si="1"/>
        <v>4576398</v>
      </c>
      <c r="J18" s="13">
        <f t="shared" si="1"/>
        <v>4183784</v>
      </c>
      <c r="K18" s="13">
        <f t="shared" si="1"/>
        <v>8595000</v>
      </c>
      <c r="L18" s="13">
        <f t="shared" si="1"/>
        <v>11442075</v>
      </c>
      <c r="M18" s="13">
        <f t="shared" si="1"/>
        <v>43972897</v>
      </c>
    </row>
    <row r="20" spans="1:13">
      <c r="J20" s="131" t="s">
        <v>53</v>
      </c>
      <c r="K20" s="131"/>
      <c r="L20" s="131"/>
      <c r="M20" s="131"/>
    </row>
    <row r="21" spans="1:13">
      <c r="E21" s="19" t="s">
        <v>17</v>
      </c>
      <c r="F21" s="19"/>
      <c r="G21" s="19"/>
      <c r="H21" s="19"/>
      <c r="I21" s="19" t="s">
        <v>18</v>
      </c>
      <c r="J21" s="19" t="s">
        <v>19</v>
      </c>
      <c r="K21" s="19" t="s">
        <v>20</v>
      </c>
      <c r="L21" s="19" t="s">
        <v>21</v>
      </c>
      <c r="M21" s="19" t="s">
        <v>22</v>
      </c>
    </row>
    <row r="22" spans="1:13" ht="34.5">
      <c r="A22" s="3" t="s">
        <v>36</v>
      </c>
      <c r="E22" s="5" t="s">
        <v>54</v>
      </c>
      <c r="F22" s="19"/>
      <c r="G22" s="4" t="s">
        <v>51</v>
      </c>
      <c r="H22" s="19"/>
      <c r="I22" s="5" t="s">
        <v>52</v>
      </c>
      <c r="J22" s="2">
        <v>0</v>
      </c>
      <c r="K22" s="2">
        <v>0.2</v>
      </c>
      <c r="L22" s="2">
        <v>0.5</v>
      </c>
      <c r="M22" s="2">
        <v>1</v>
      </c>
    </row>
    <row r="24" spans="1:13">
      <c r="A24" t="s">
        <v>37</v>
      </c>
      <c r="C24" s="19">
        <v>44</v>
      </c>
      <c r="E24" s="13"/>
      <c r="G24" s="19" t="s">
        <v>55</v>
      </c>
      <c r="I24" s="13">
        <f>SUM(J24:M24)</f>
        <v>854665</v>
      </c>
      <c r="J24" s="13">
        <v>0</v>
      </c>
      <c r="K24" s="13">
        <v>30803</v>
      </c>
      <c r="L24" s="13">
        <v>0</v>
      </c>
      <c r="M24" s="13">
        <v>823862</v>
      </c>
    </row>
    <row r="25" spans="1:13">
      <c r="A25" t="s">
        <v>38</v>
      </c>
      <c r="C25" s="19">
        <v>45</v>
      </c>
      <c r="E25" s="13"/>
      <c r="G25" s="7">
        <v>0.5</v>
      </c>
      <c r="I25" s="13">
        <f t="shared" ref="I25:I35" si="2">SUM(J25:M25)</f>
        <v>44690</v>
      </c>
      <c r="J25" s="13">
        <v>0</v>
      </c>
      <c r="K25" s="13">
        <v>720</v>
      </c>
      <c r="L25" s="13">
        <v>0</v>
      </c>
      <c r="M25" s="13">
        <v>43970</v>
      </c>
    </row>
    <row r="26" spans="1:13">
      <c r="A26" t="s">
        <v>39</v>
      </c>
      <c r="C26" s="19">
        <v>46</v>
      </c>
      <c r="E26" s="13"/>
      <c r="G26" s="7">
        <v>0.2</v>
      </c>
      <c r="I26" s="13">
        <f t="shared" si="2"/>
        <v>15616</v>
      </c>
      <c r="J26" s="13">
        <v>0</v>
      </c>
      <c r="K26" s="13">
        <v>0</v>
      </c>
      <c r="L26" s="13">
        <v>0</v>
      </c>
      <c r="M26" s="13">
        <v>15616</v>
      </c>
    </row>
    <row r="27" spans="1:13">
      <c r="A27" t="s">
        <v>40</v>
      </c>
      <c r="C27" s="19">
        <v>47</v>
      </c>
      <c r="E27" s="13"/>
      <c r="G27" s="7">
        <v>1</v>
      </c>
      <c r="I27" s="13">
        <f t="shared" si="2"/>
        <v>0</v>
      </c>
      <c r="J27" s="13">
        <v>0</v>
      </c>
      <c r="K27" s="13">
        <v>0</v>
      </c>
      <c r="L27" s="14"/>
      <c r="M27" s="13">
        <v>0</v>
      </c>
    </row>
    <row r="28" spans="1:13">
      <c r="A28" t="s">
        <v>41</v>
      </c>
      <c r="C28" s="19">
        <v>48</v>
      </c>
      <c r="E28" s="13"/>
      <c r="G28" s="7">
        <v>1</v>
      </c>
      <c r="I28" s="13">
        <f t="shared" si="2"/>
        <v>0</v>
      </c>
      <c r="J28" s="13">
        <v>0</v>
      </c>
      <c r="K28" s="13">
        <v>0</v>
      </c>
      <c r="L28" s="13">
        <v>0</v>
      </c>
      <c r="M28" s="13">
        <v>0</v>
      </c>
    </row>
    <row r="29" spans="1:13">
      <c r="A29" t="s">
        <v>42</v>
      </c>
      <c r="C29" s="19">
        <v>49</v>
      </c>
      <c r="E29" s="13"/>
      <c r="G29" s="7">
        <v>1</v>
      </c>
      <c r="I29" s="13">
        <f t="shared" si="2"/>
        <v>0</v>
      </c>
      <c r="J29" s="13">
        <v>0</v>
      </c>
      <c r="K29" s="13">
        <v>0</v>
      </c>
      <c r="L29" s="13">
        <v>0</v>
      </c>
      <c r="M29" s="13">
        <v>0</v>
      </c>
    </row>
    <row r="30" spans="1:13">
      <c r="A30" t="s">
        <v>43</v>
      </c>
      <c r="C30" s="19">
        <v>50</v>
      </c>
      <c r="E30" s="13"/>
      <c r="G30" s="19">
        <v>12.5</v>
      </c>
      <c r="I30" s="13">
        <f t="shared" si="2"/>
        <v>0</v>
      </c>
      <c r="J30" s="14"/>
      <c r="K30" s="14"/>
      <c r="L30" s="14"/>
      <c r="M30" s="13">
        <v>0</v>
      </c>
    </row>
    <row r="31" spans="1:13">
      <c r="A31" t="s">
        <v>44</v>
      </c>
      <c r="C31" s="19">
        <v>51</v>
      </c>
      <c r="E31" s="13"/>
      <c r="G31" s="7">
        <v>1</v>
      </c>
      <c r="I31" s="13">
        <f t="shared" si="2"/>
        <v>5330</v>
      </c>
      <c r="J31" s="13">
        <v>0</v>
      </c>
      <c r="K31" s="13">
        <v>0</v>
      </c>
      <c r="L31" s="13">
        <v>5330</v>
      </c>
      <c r="M31" s="13">
        <v>0</v>
      </c>
    </row>
    <row r="32" spans="1:13">
      <c r="A32" t="s">
        <v>45</v>
      </c>
      <c r="C32" s="19">
        <v>52</v>
      </c>
      <c r="E32" s="13"/>
      <c r="G32" s="7">
        <v>1</v>
      </c>
      <c r="I32" s="13">
        <f t="shared" si="2"/>
        <v>0</v>
      </c>
      <c r="J32" s="13">
        <v>0</v>
      </c>
      <c r="K32" s="13">
        <v>0</v>
      </c>
      <c r="L32" s="13">
        <v>0</v>
      </c>
      <c r="M32" s="13">
        <v>0</v>
      </c>
    </row>
    <row r="33" spans="1:13">
      <c r="A33" t="s">
        <v>46</v>
      </c>
      <c r="C33" s="19" t="s">
        <v>49</v>
      </c>
      <c r="E33" s="13"/>
      <c r="G33" s="7">
        <v>0.5</v>
      </c>
      <c r="I33" s="13">
        <f t="shared" si="2"/>
        <v>2569769</v>
      </c>
      <c r="J33" s="13">
        <v>0</v>
      </c>
      <c r="K33" s="13">
        <v>19651</v>
      </c>
      <c r="L33" s="13">
        <v>0</v>
      </c>
      <c r="M33" s="13">
        <v>2550118</v>
      </c>
    </row>
    <row r="34" spans="1:13">
      <c r="A34" t="s">
        <v>47</v>
      </c>
      <c r="C34" s="19" t="s">
        <v>50</v>
      </c>
      <c r="E34" s="13"/>
      <c r="G34" s="7">
        <v>0.1</v>
      </c>
      <c r="I34" s="13">
        <f t="shared" si="2"/>
        <v>0</v>
      </c>
      <c r="J34" s="13">
        <v>0</v>
      </c>
      <c r="K34" s="13">
        <v>0</v>
      </c>
      <c r="L34" s="13">
        <v>0</v>
      </c>
      <c r="M34" s="13">
        <v>0</v>
      </c>
    </row>
    <row r="35" spans="1:13">
      <c r="A35" t="s">
        <v>48</v>
      </c>
      <c r="C35" s="19">
        <v>54</v>
      </c>
      <c r="E35" s="13"/>
      <c r="G35" s="19"/>
      <c r="I35" s="13">
        <f t="shared" si="2"/>
        <v>464618</v>
      </c>
      <c r="J35" s="13">
        <v>0</v>
      </c>
      <c r="K35" s="13">
        <v>11920</v>
      </c>
      <c r="L35" s="13">
        <v>452698</v>
      </c>
      <c r="M35" s="14"/>
    </row>
    <row r="36" spans="1:13">
      <c r="G36" s="19"/>
      <c r="I36" s="13"/>
      <c r="J36" s="13"/>
      <c r="K36" s="13"/>
      <c r="L36" s="13"/>
      <c r="M36" s="13"/>
    </row>
    <row r="37" spans="1:13" s="8" customFormat="1">
      <c r="A37" s="8" t="s">
        <v>68</v>
      </c>
      <c r="C37" s="9"/>
      <c r="D37" s="9"/>
      <c r="G37" s="9"/>
      <c r="I37" s="15">
        <f>SUM(I24:I35)</f>
        <v>3954688</v>
      </c>
      <c r="J37" s="15">
        <f t="shared" ref="J37:M37" si="3">SUM(J24:J35)</f>
        <v>0</v>
      </c>
      <c r="K37" s="15">
        <f t="shared" si="3"/>
        <v>63094</v>
      </c>
      <c r="L37" s="15">
        <f t="shared" si="3"/>
        <v>458028</v>
      </c>
      <c r="M37" s="15">
        <f t="shared" si="3"/>
        <v>3433566</v>
      </c>
    </row>
    <row r="39" spans="1:13">
      <c r="A39" s="3" t="s">
        <v>56</v>
      </c>
    </row>
    <row r="41" spans="1:13">
      <c r="A41" t="s">
        <v>57</v>
      </c>
    </row>
    <row r="42" spans="1:13">
      <c r="A42" t="s">
        <v>58</v>
      </c>
      <c r="C42" s="19">
        <v>55</v>
      </c>
      <c r="I42" s="13"/>
      <c r="J42" s="13">
        <f>SUM(J18,J37)</f>
        <v>4183784</v>
      </c>
      <c r="K42" s="13">
        <f>SUM(K18,K37)</f>
        <v>8658094</v>
      </c>
      <c r="L42" s="13">
        <f>SUM(L18,L37)</f>
        <v>11900103</v>
      </c>
      <c r="M42" s="13">
        <f>SUM(M18,M37)</f>
        <v>47406463</v>
      </c>
    </row>
    <row r="43" spans="1:13">
      <c r="A43" t="s">
        <v>59</v>
      </c>
      <c r="C43" s="19">
        <v>56</v>
      </c>
      <c r="J43" s="10">
        <v>0</v>
      </c>
      <c r="K43" s="10">
        <v>0.2</v>
      </c>
      <c r="L43" s="10">
        <v>0.5</v>
      </c>
      <c r="M43" s="10">
        <v>1</v>
      </c>
    </row>
    <row r="44" spans="1:13">
      <c r="A44" t="s">
        <v>60</v>
      </c>
      <c r="C44" s="19">
        <v>57</v>
      </c>
      <c r="I44" s="13"/>
      <c r="J44" s="13">
        <f>J42*J43</f>
        <v>0</v>
      </c>
      <c r="K44" s="13">
        <f t="shared" ref="K44:M44" si="4">K42*K43</f>
        <v>1731618.8</v>
      </c>
      <c r="L44" s="13">
        <f t="shared" si="4"/>
        <v>5950051.5</v>
      </c>
      <c r="M44" s="13">
        <f t="shared" si="4"/>
        <v>47406463</v>
      </c>
    </row>
    <row r="45" spans="1:13">
      <c r="A45" t="s">
        <v>61</v>
      </c>
      <c r="C45" s="19">
        <v>58</v>
      </c>
      <c r="I45" s="13"/>
      <c r="J45" s="13"/>
      <c r="K45" s="13"/>
      <c r="L45" s="13"/>
      <c r="M45" s="13">
        <v>0</v>
      </c>
    </row>
    <row r="46" spans="1:13">
      <c r="A46" t="s">
        <v>62</v>
      </c>
      <c r="C46" s="19">
        <v>59</v>
      </c>
      <c r="I46" s="13"/>
      <c r="J46" s="13"/>
      <c r="K46" s="13"/>
      <c r="L46" s="13"/>
      <c r="M46" s="13">
        <f>SUM(J44:M44,M45)</f>
        <v>55088133.299999997</v>
      </c>
    </row>
    <row r="47" spans="1:13">
      <c r="A47" t="s">
        <v>63</v>
      </c>
      <c r="I47" s="13"/>
      <c r="J47" s="13"/>
      <c r="K47" s="13"/>
      <c r="L47" s="13"/>
      <c r="M47" s="14"/>
    </row>
    <row r="48" spans="1:13">
      <c r="A48" t="s">
        <v>64</v>
      </c>
      <c r="I48" s="13"/>
      <c r="J48" s="13"/>
      <c r="K48" s="13"/>
      <c r="L48" s="13"/>
      <c r="M48" s="14"/>
    </row>
    <row r="49" spans="1:14">
      <c r="A49" t="s">
        <v>65</v>
      </c>
      <c r="C49" s="19">
        <v>60</v>
      </c>
      <c r="I49" s="13"/>
      <c r="J49" s="13"/>
      <c r="K49" s="13"/>
      <c r="L49" s="13"/>
      <c r="M49" s="13">
        <v>479370</v>
      </c>
    </row>
    <row r="50" spans="1:14">
      <c r="A50" t="s">
        <v>66</v>
      </c>
      <c r="C50" s="19">
        <v>61</v>
      </c>
      <c r="I50" s="13"/>
      <c r="J50" s="13"/>
      <c r="K50" s="13"/>
      <c r="L50" s="13"/>
      <c r="M50" s="13">
        <v>0</v>
      </c>
    </row>
    <row r="51" spans="1:14">
      <c r="A51" t="s">
        <v>67</v>
      </c>
      <c r="C51" s="19">
        <v>62</v>
      </c>
      <c r="I51" s="13"/>
      <c r="J51" s="13"/>
      <c r="K51" s="13"/>
      <c r="L51" s="13"/>
      <c r="M51" s="13">
        <f>M46-M49-M50</f>
        <v>54608763.299999997</v>
      </c>
    </row>
    <row r="52" spans="1:14">
      <c r="I52" s="13"/>
      <c r="J52" s="13"/>
      <c r="K52" s="13"/>
      <c r="L52" s="13"/>
      <c r="M52" s="13"/>
    </row>
    <row r="53" spans="1:14">
      <c r="A53" s="3" t="s">
        <v>74</v>
      </c>
    </row>
    <row r="54" spans="1:14">
      <c r="A54" s="3"/>
    </row>
    <row r="55" spans="1:14">
      <c r="A55" s="11" t="s">
        <v>73</v>
      </c>
    </row>
    <row r="57" spans="1:14">
      <c r="A57" t="s">
        <v>69</v>
      </c>
      <c r="C57" s="19">
        <v>11</v>
      </c>
      <c r="E57" s="13">
        <v>2449772</v>
      </c>
    </row>
    <row r="58" spans="1:14">
      <c r="A58" t="s">
        <v>70</v>
      </c>
      <c r="C58" s="19">
        <v>21</v>
      </c>
      <c r="E58" s="13">
        <v>3143361</v>
      </c>
    </row>
    <row r="60" spans="1:14">
      <c r="A60" t="s">
        <v>71</v>
      </c>
      <c r="C60" s="19">
        <v>32</v>
      </c>
      <c r="E60" s="12">
        <v>4.4900000000000002E-2</v>
      </c>
      <c r="N60" s="13"/>
    </row>
    <row r="61" spans="1:14">
      <c r="A61" t="s">
        <v>72</v>
      </c>
      <c r="C61" s="19">
        <v>33</v>
      </c>
      <c r="E61" s="12">
        <v>5.7599999999999998E-2</v>
      </c>
      <c r="N61" s="13"/>
    </row>
    <row r="63" spans="1:14">
      <c r="A63" s="11" t="s">
        <v>75</v>
      </c>
    </row>
    <row r="65" spans="1:5">
      <c r="A65" t="s">
        <v>71</v>
      </c>
      <c r="C65" s="19">
        <v>32</v>
      </c>
      <c r="E65" s="12">
        <f>E57/M51</f>
        <v>4.4860418950377512E-2</v>
      </c>
    </row>
    <row r="66" spans="1:5">
      <c r="A66" t="s">
        <v>72</v>
      </c>
      <c r="C66" s="19">
        <v>33</v>
      </c>
      <c r="E66" s="12">
        <f>E58/M51</f>
        <v>5.7561475668869433E-2</v>
      </c>
    </row>
    <row r="69" spans="1:5">
      <c r="A69" s="3" t="s">
        <v>78</v>
      </c>
    </row>
    <row r="71" spans="1:5">
      <c r="A71" t="s">
        <v>79</v>
      </c>
      <c r="E71" s="13">
        <f>I18+(K18*0.2)+(L18*0.5)+M18</f>
        <v>55989332.5</v>
      </c>
    </row>
    <row r="72" spans="1:5">
      <c r="A72" t="s">
        <v>80</v>
      </c>
      <c r="E72" s="13">
        <f>(K37*0.2)+(L37*0.5)+M37</f>
        <v>3675198.8</v>
      </c>
    </row>
    <row r="73" spans="1:5">
      <c r="A73" t="s">
        <v>88</v>
      </c>
      <c r="E73" s="13">
        <f>E71+E72</f>
        <v>59664531.299999997</v>
      </c>
    </row>
    <row r="75" spans="1:5">
      <c r="A75" t="s">
        <v>81</v>
      </c>
      <c r="E75" s="10">
        <f>E71/E73</f>
        <v>0.9384022849099295</v>
      </c>
    </row>
    <row r="76" spans="1:5">
      <c r="A76" t="s">
        <v>82</v>
      </c>
      <c r="E76" s="10">
        <f>E72/E73</f>
        <v>6.1597715090070608E-2</v>
      </c>
    </row>
    <row r="78" spans="1:5">
      <c r="A78" t="s">
        <v>83</v>
      </c>
      <c r="E78" s="13">
        <f>(K35*0.2)+(L35*0.5)+M35</f>
        <v>228733</v>
      </c>
    </row>
    <row r="79" spans="1:5">
      <c r="A79" t="s">
        <v>84</v>
      </c>
      <c r="E79" s="10">
        <f>E78/E72</f>
        <v>6.2236905388628229E-2</v>
      </c>
    </row>
    <row r="80" spans="1:5">
      <c r="A80" t="s">
        <v>85</v>
      </c>
      <c r="E80" s="10">
        <f>E78/E73</f>
        <v>3.8336511662164017E-3</v>
      </c>
    </row>
    <row r="82" spans="1:5">
      <c r="A82" t="s">
        <v>89</v>
      </c>
      <c r="E82" s="13">
        <f>(K13*0.2)+(L13*0.5)+M13+(K14*0.2)+(L14*0.5)+M14-((K15*0.2)+(L15*0.5)+M15)</f>
        <v>45565881.600000001</v>
      </c>
    </row>
    <row r="83" spans="1:5">
      <c r="A83" t="s">
        <v>86</v>
      </c>
      <c r="E83" s="10">
        <f>E82/E71</f>
        <v>0.81383148477435419</v>
      </c>
    </row>
    <row r="84" spans="1:5">
      <c r="A84" t="s">
        <v>87</v>
      </c>
      <c r="E84" s="10">
        <f>E82/E73</f>
        <v>0.76370132484389441</v>
      </c>
    </row>
    <row r="86" spans="1:5">
      <c r="A86" t="s">
        <v>90</v>
      </c>
      <c r="E86" s="10">
        <f>J35/I35</f>
        <v>0</v>
      </c>
    </row>
    <row r="87" spans="1:5">
      <c r="A87" t="s">
        <v>91</v>
      </c>
      <c r="E87" s="10">
        <f>K35/I35</f>
        <v>2.5655484720781375E-2</v>
      </c>
    </row>
    <row r="88" spans="1:5">
      <c r="A88" t="s">
        <v>92</v>
      </c>
      <c r="E88" s="10">
        <f>L35/I35</f>
        <v>0.97434451527921861</v>
      </c>
    </row>
    <row r="89" spans="1:5">
      <c r="A89" t="s">
        <v>93</v>
      </c>
      <c r="E89" s="10">
        <f>M35/I35</f>
        <v>0</v>
      </c>
    </row>
    <row r="91" spans="1:5">
      <c r="A91" t="s">
        <v>96</v>
      </c>
      <c r="E91" s="13">
        <v>72828437</v>
      </c>
    </row>
    <row r="92" spans="1:5">
      <c r="A92" t="s">
        <v>97</v>
      </c>
      <c r="E92" s="12">
        <f>E73/E91</f>
        <v>0.81924772462163364</v>
      </c>
    </row>
    <row r="94" spans="1:5">
      <c r="A94" t="s">
        <v>107</v>
      </c>
      <c r="E94" s="13">
        <f>E18+I37</f>
        <v>76724842</v>
      </c>
    </row>
    <row r="95" spans="1:5">
      <c r="A95" t="s">
        <v>105</v>
      </c>
      <c r="E95" s="12">
        <f>I18/E94</f>
        <v>5.9646887249373545E-2</v>
      </c>
    </row>
    <row r="96" spans="1:5">
      <c r="A96" t="s">
        <v>100</v>
      </c>
      <c r="E96" s="12">
        <f>J42/$E$94</f>
        <v>5.4529718027962831E-2</v>
      </c>
    </row>
    <row r="97" spans="1:5">
      <c r="A97" t="s">
        <v>102</v>
      </c>
      <c r="E97" s="12">
        <f>K42/$E$94</f>
        <v>0.11284603231897174</v>
      </c>
    </row>
    <row r="98" spans="1:5">
      <c r="A98" t="s">
        <v>103</v>
      </c>
      <c r="E98" s="12">
        <f>L42/$E$94</f>
        <v>0.15510104276265568</v>
      </c>
    </row>
    <row r="99" spans="1:5">
      <c r="A99" t="s">
        <v>104</v>
      </c>
      <c r="E99" s="12">
        <f>M42/$E$94</f>
        <v>0.61787631964103618</v>
      </c>
    </row>
    <row r="100" spans="1:5">
      <c r="A100" t="s">
        <v>101</v>
      </c>
    </row>
    <row r="101" spans="1:5">
      <c r="A101" t="s">
        <v>106</v>
      </c>
      <c r="E101" s="12">
        <f>SUM(E95:E99)</f>
        <v>1</v>
      </c>
    </row>
  </sheetData>
  <mergeCells count="1">
    <mergeCell ref="J20:M20"/>
  </mergeCells>
  <printOptions gridLines="1"/>
  <pageMargins left="0.7" right="0.7" top="1" bottom="0.75" header="0.3" footer="0.3"/>
  <pageSetup scale="90" orientation="portrait" horizontalDpi="4294967293" verticalDpi="0" r:id="rId1"/>
  <headerFooter>
    <oddHeader>&amp;CBancwest Corporation Regulatory Capital Components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N101"/>
  <sheetViews>
    <sheetView topLeftCell="A64" zoomScaleNormal="100" workbookViewId="0">
      <selection activeCell="E69" sqref="E69:E101"/>
    </sheetView>
  </sheetViews>
  <sheetFormatPr defaultRowHeight="15"/>
  <cols>
    <col min="1" max="1" width="54.85546875" customWidth="1"/>
    <col min="2" max="2" width="2" customWidth="1"/>
    <col min="3" max="3" width="10.85546875" style="19" customWidth="1"/>
    <col min="4" max="4" width="1.7109375" style="19" customWidth="1"/>
    <col min="5" max="5" width="20.140625" customWidth="1"/>
    <col min="6" max="6" width="1.5703125" customWidth="1"/>
    <col min="7" max="7" width="12.85546875" customWidth="1"/>
    <col min="8" max="8" width="1.5703125" customWidth="1"/>
    <col min="9" max="9" width="19.85546875" customWidth="1"/>
    <col min="10" max="10" width="21.42578125" customWidth="1"/>
    <col min="11" max="11" width="24.5703125" customWidth="1"/>
    <col min="12" max="12" width="20.7109375" customWidth="1"/>
    <col min="13" max="13" width="21.42578125" customWidth="1"/>
    <col min="14" max="14" width="23.85546875" customWidth="1"/>
    <col min="15" max="15" width="26.5703125" customWidth="1"/>
  </cols>
  <sheetData>
    <row r="1" spans="1:13">
      <c r="A1" t="s">
        <v>123</v>
      </c>
    </row>
    <row r="3" spans="1:13">
      <c r="C3" s="19" t="s">
        <v>23</v>
      </c>
      <c r="E3" s="19" t="s">
        <v>17</v>
      </c>
      <c r="F3" s="19"/>
      <c r="G3" s="19"/>
      <c r="H3" s="19"/>
      <c r="I3" s="19" t="s">
        <v>18</v>
      </c>
      <c r="J3" s="19" t="s">
        <v>19</v>
      </c>
      <c r="K3" s="19" t="s">
        <v>20</v>
      </c>
      <c r="L3" s="19" t="s">
        <v>21</v>
      </c>
      <c r="M3" s="19" t="s">
        <v>22</v>
      </c>
    </row>
    <row r="4" spans="1:13">
      <c r="E4" s="19" t="s">
        <v>25</v>
      </c>
      <c r="F4" s="19"/>
      <c r="G4" s="19"/>
      <c r="H4" s="19"/>
      <c r="I4" s="19" t="s">
        <v>24</v>
      </c>
      <c r="J4" s="2">
        <v>0</v>
      </c>
      <c r="K4" s="2">
        <v>0.2</v>
      </c>
      <c r="L4" s="2">
        <v>0.5</v>
      </c>
      <c r="M4" s="2">
        <v>1</v>
      </c>
    </row>
    <row r="7" spans="1:13">
      <c r="A7" s="3" t="s">
        <v>26</v>
      </c>
    </row>
    <row r="9" spans="1:13">
      <c r="A9" t="s">
        <v>27</v>
      </c>
      <c r="C9" s="19">
        <v>34</v>
      </c>
      <c r="E9" s="13">
        <f>SUM(I9:M9)</f>
        <v>4040324</v>
      </c>
      <c r="F9" s="13"/>
      <c r="G9" s="13"/>
      <c r="H9" s="13"/>
      <c r="I9" s="13">
        <v>0</v>
      </c>
      <c r="J9" s="13">
        <v>2960694</v>
      </c>
      <c r="K9" s="13">
        <v>1079630</v>
      </c>
      <c r="L9" s="14"/>
      <c r="M9" s="13">
        <v>0</v>
      </c>
    </row>
    <row r="10" spans="1:13">
      <c r="A10" t="s">
        <v>28</v>
      </c>
      <c r="C10" s="19">
        <v>35</v>
      </c>
      <c r="E10" s="13">
        <f t="shared" ref="E10:E17" si="0">SUM(I10:M10)</f>
        <v>61728</v>
      </c>
      <c r="F10" s="13"/>
      <c r="G10" s="13"/>
      <c r="H10" s="13"/>
      <c r="I10" s="13">
        <v>0</v>
      </c>
      <c r="J10" s="13">
        <v>1057</v>
      </c>
      <c r="K10" s="13">
        <v>8892</v>
      </c>
      <c r="L10" s="13">
        <v>0</v>
      </c>
      <c r="M10" s="13">
        <v>51779</v>
      </c>
    </row>
    <row r="11" spans="1:13">
      <c r="A11" t="s">
        <v>29</v>
      </c>
      <c r="C11" s="19">
        <v>36</v>
      </c>
      <c r="E11" s="13">
        <f t="shared" si="0"/>
        <v>5980623</v>
      </c>
      <c r="F11" s="13"/>
      <c r="G11" s="13"/>
      <c r="H11" s="13"/>
      <c r="I11" s="13">
        <v>-7996</v>
      </c>
      <c r="J11" s="13">
        <v>2082168</v>
      </c>
      <c r="K11" s="13">
        <v>3603954</v>
      </c>
      <c r="L11" s="13">
        <v>44565</v>
      </c>
      <c r="M11" s="13">
        <v>257932</v>
      </c>
    </row>
    <row r="12" spans="1:13">
      <c r="A12" t="s">
        <v>76</v>
      </c>
      <c r="C12" s="19">
        <v>37</v>
      </c>
      <c r="E12" s="13">
        <f t="shared" si="0"/>
        <v>0</v>
      </c>
      <c r="F12" s="13"/>
      <c r="G12" s="13"/>
      <c r="H12" s="13"/>
      <c r="I12" s="14"/>
      <c r="J12" s="13">
        <v>0</v>
      </c>
      <c r="K12" s="13">
        <v>0</v>
      </c>
      <c r="L12" s="14"/>
      <c r="M12" s="13">
        <v>0</v>
      </c>
    </row>
    <row r="13" spans="1:13">
      <c r="A13" t="s">
        <v>30</v>
      </c>
      <c r="C13" s="19">
        <v>38</v>
      </c>
      <c r="E13" s="13">
        <f t="shared" si="0"/>
        <v>784996</v>
      </c>
      <c r="F13" s="13"/>
      <c r="G13" s="13"/>
      <c r="H13" s="13"/>
      <c r="I13" s="13">
        <v>0</v>
      </c>
      <c r="J13" s="13">
        <v>0</v>
      </c>
      <c r="K13" s="13">
        <v>761446</v>
      </c>
      <c r="L13" s="13">
        <v>0</v>
      </c>
      <c r="M13" s="13">
        <v>23550</v>
      </c>
    </row>
    <row r="14" spans="1:13">
      <c r="A14" t="s">
        <v>31</v>
      </c>
      <c r="C14" s="19">
        <v>39</v>
      </c>
      <c r="E14" s="13">
        <f t="shared" si="0"/>
        <v>52540692</v>
      </c>
      <c r="F14" s="13"/>
      <c r="G14" s="13"/>
      <c r="H14" s="13"/>
      <c r="I14" s="13">
        <v>0</v>
      </c>
      <c r="J14" s="13">
        <v>0</v>
      </c>
      <c r="K14" s="13">
        <v>0</v>
      </c>
      <c r="L14" s="13">
        <v>2754</v>
      </c>
      <c r="M14" s="13">
        <v>52537938</v>
      </c>
    </row>
    <row r="15" spans="1:13">
      <c r="A15" t="s">
        <v>32</v>
      </c>
      <c r="C15" s="19">
        <v>40</v>
      </c>
      <c r="E15" s="13">
        <f t="shared" si="0"/>
        <v>3278024</v>
      </c>
      <c r="F15" s="13"/>
      <c r="G15" s="13"/>
      <c r="H15" s="13"/>
      <c r="I15" s="13">
        <v>3278024</v>
      </c>
      <c r="J15" s="14"/>
      <c r="K15" s="14"/>
      <c r="L15" s="14"/>
      <c r="M15" s="14"/>
    </row>
    <row r="16" spans="1:13">
      <c r="A16" t="s">
        <v>33</v>
      </c>
      <c r="C16" s="19">
        <v>41</v>
      </c>
      <c r="E16" s="13">
        <f t="shared" si="0"/>
        <v>0</v>
      </c>
      <c r="F16" s="13"/>
      <c r="G16" s="13"/>
      <c r="H16" s="13"/>
      <c r="I16" s="13">
        <v>0</v>
      </c>
      <c r="J16" s="13">
        <v>0</v>
      </c>
      <c r="K16" s="13">
        <v>0</v>
      </c>
      <c r="L16" s="13">
        <v>0</v>
      </c>
      <c r="M16" s="13">
        <v>0</v>
      </c>
    </row>
    <row r="17" spans="1:13">
      <c r="A17" t="s">
        <v>34</v>
      </c>
      <c r="C17" s="19">
        <v>42</v>
      </c>
      <c r="E17" s="13">
        <f t="shared" si="0"/>
        <v>3764538</v>
      </c>
      <c r="F17" s="13"/>
      <c r="G17" s="13"/>
      <c r="H17" s="13"/>
      <c r="I17" s="13">
        <v>459401</v>
      </c>
      <c r="J17" s="13">
        <v>118532</v>
      </c>
      <c r="K17" s="13">
        <v>41744</v>
      </c>
      <c r="L17" s="13">
        <v>42</v>
      </c>
      <c r="M17" s="13">
        <v>3144819</v>
      </c>
    </row>
    <row r="18" spans="1:13">
      <c r="A18" t="s">
        <v>35</v>
      </c>
      <c r="C18" s="19">
        <v>43</v>
      </c>
      <c r="E18" s="13">
        <f>SUM(E9:E14,E16:E17)-E15</f>
        <v>63894877</v>
      </c>
      <c r="F18" s="13">
        <f t="shared" ref="F18:M18" si="1">SUM(F9:F14,F16:F17)-F15</f>
        <v>0</v>
      </c>
      <c r="G18" s="13" t="s">
        <v>77</v>
      </c>
      <c r="H18" s="13" t="s">
        <v>77</v>
      </c>
      <c r="I18" s="13">
        <f t="shared" si="1"/>
        <v>-2826619</v>
      </c>
      <c r="J18" s="13">
        <f t="shared" si="1"/>
        <v>5162451</v>
      </c>
      <c r="K18" s="13">
        <f t="shared" si="1"/>
        <v>5495666</v>
      </c>
      <c r="L18" s="13">
        <f t="shared" si="1"/>
        <v>47361</v>
      </c>
      <c r="M18" s="13">
        <f t="shared" si="1"/>
        <v>56016018</v>
      </c>
    </row>
    <row r="20" spans="1:13">
      <c r="J20" s="131" t="s">
        <v>53</v>
      </c>
      <c r="K20" s="131"/>
      <c r="L20" s="131"/>
      <c r="M20" s="131"/>
    </row>
    <row r="21" spans="1:13">
      <c r="E21" s="19" t="s">
        <v>17</v>
      </c>
      <c r="F21" s="19"/>
      <c r="G21" s="19"/>
      <c r="H21" s="19"/>
      <c r="I21" s="19" t="s">
        <v>18</v>
      </c>
      <c r="J21" s="19" t="s">
        <v>19</v>
      </c>
      <c r="K21" s="19" t="s">
        <v>20</v>
      </c>
      <c r="L21" s="19" t="s">
        <v>21</v>
      </c>
      <c r="M21" s="19" t="s">
        <v>22</v>
      </c>
    </row>
    <row r="22" spans="1:13" ht="34.5">
      <c r="A22" s="3" t="s">
        <v>36</v>
      </c>
      <c r="E22" s="5" t="s">
        <v>54</v>
      </c>
      <c r="F22" s="19"/>
      <c r="G22" s="4" t="s">
        <v>51</v>
      </c>
      <c r="H22" s="19"/>
      <c r="I22" s="5" t="s">
        <v>52</v>
      </c>
      <c r="J22" s="2">
        <v>0</v>
      </c>
      <c r="K22" s="2">
        <v>0.2</v>
      </c>
      <c r="L22" s="2">
        <v>0.5</v>
      </c>
      <c r="M22" s="2">
        <v>1</v>
      </c>
    </row>
    <row r="24" spans="1:13">
      <c r="A24" t="s">
        <v>37</v>
      </c>
      <c r="C24" s="19">
        <v>44</v>
      </c>
      <c r="E24" s="13"/>
      <c r="G24" s="19" t="s">
        <v>55</v>
      </c>
      <c r="I24" s="13">
        <f>SUM(J24:M24)</f>
        <v>0</v>
      </c>
      <c r="J24" s="13">
        <v>0</v>
      </c>
      <c r="K24" s="13">
        <v>0</v>
      </c>
      <c r="L24" s="13">
        <v>0</v>
      </c>
      <c r="M24" s="13">
        <v>0</v>
      </c>
    </row>
    <row r="25" spans="1:13">
      <c r="A25" t="s">
        <v>38</v>
      </c>
      <c r="C25" s="19">
        <v>45</v>
      </c>
      <c r="E25" s="13"/>
      <c r="G25" s="7">
        <v>0.5</v>
      </c>
      <c r="I25" s="13">
        <f t="shared" ref="I25:I35" si="2">SUM(J25:M25)</f>
        <v>0</v>
      </c>
      <c r="J25" s="13">
        <v>0</v>
      </c>
      <c r="K25" s="13">
        <v>0</v>
      </c>
      <c r="L25" s="13">
        <v>0</v>
      </c>
      <c r="M25" s="13">
        <v>0</v>
      </c>
    </row>
    <row r="26" spans="1:13">
      <c r="A26" t="s">
        <v>39</v>
      </c>
      <c r="C26" s="19">
        <v>46</v>
      </c>
      <c r="E26" s="13"/>
      <c r="G26" s="7">
        <v>0.2</v>
      </c>
      <c r="I26" s="13">
        <f t="shared" si="2"/>
        <v>0</v>
      </c>
      <c r="J26" s="13">
        <v>0</v>
      </c>
      <c r="K26" s="13">
        <v>0</v>
      </c>
      <c r="L26" s="13">
        <v>0</v>
      </c>
      <c r="M26" s="13">
        <v>0</v>
      </c>
    </row>
    <row r="27" spans="1:13">
      <c r="A27" t="s">
        <v>40</v>
      </c>
      <c r="C27" s="19">
        <v>47</v>
      </c>
      <c r="E27" s="13"/>
      <c r="G27" s="7">
        <v>1</v>
      </c>
      <c r="I27" s="13">
        <f t="shared" si="2"/>
        <v>0</v>
      </c>
      <c r="J27" s="13">
        <v>0</v>
      </c>
      <c r="K27" s="13">
        <v>0</v>
      </c>
      <c r="L27" s="14"/>
      <c r="M27" s="13">
        <v>0</v>
      </c>
    </row>
    <row r="28" spans="1:13">
      <c r="A28" t="s">
        <v>41</v>
      </c>
      <c r="C28" s="19">
        <v>48</v>
      </c>
      <c r="E28" s="13"/>
      <c r="G28" s="7">
        <v>1</v>
      </c>
      <c r="I28" s="13">
        <f t="shared" si="2"/>
        <v>0</v>
      </c>
      <c r="J28" s="13">
        <v>0</v>
      </c>
      <c r="K28" s="13">
        <v>0</v>
      </c>
      <c r="L28" s="13">
        <v>0</v>
      </c>
      <c r="M28" s="13">
        <v>0</v>
      </c>
    </row>
    <row r="29" spans="1:13">
      <c r="A29" t="s">
        <v>42</v>
      </c>
      <c r="C29" s="19">
        <v>49</v>
      </c>
      <c r="E29" s="13"/>
      <c r="G29" s="7">
        <v>1</v>
      </c>
      <c r="I29" s="13">
        <f t="shared" si="2"/>
        <v>0</v>
      </c>
      <c r="J29" s="13">
        <v>0</v>
      </c>
      <c r="K29" s="13">
        <v>0</v>
      </c>
      <c r="L29" s="13">
        <v>0</v>
      </c>
      <c r="M29" s="13">
        <v>0</v>
      </c>
    </row>
    <row r="30" spans="1:13">
      <c r="A30" t="s">
        <v>43</v>
      </c>
      <c r="C30" s="19">
        <v>50</v>
      </c>
      <c r="E30" s="13"/>
      <c r="G30" s="19">
        <v>12.5</v>
      </c>
      <c r="I30" s="13">
        <f t="shared" si="2"/>
        <v>0</v>
      </c>
      <c r="J30" s="14"/>
      <c r="K30" s="14"/>
      <c r="L30" s="14"/>
      <c r="M30" s="13">
        <v>0</v>
      </c>
    </row>
    <row r="31" spans="1:13">
      <c r="A31" t="s">
        <v>44</v>
      </c>
      <c r="C31" s="19">
        <v>51</v>
      </c>
      <c r="E31" s="13"/>
      <c r="G31" s="7">
        <v>1</v>
      </c>
      <c r="I31" s="13">
        <f t="shared" si="2"/>
        <v>0</v>
      </c>
      <c r="J31" s="13">
        <v>0</v>
      </c>
      <c r="K31" s="13">
        <v>0</v>
      </c>
      <c r="L31" s="13">
        <v>0</v>
      </c>
      <c r="M31" s="13">
        <v>0</v>
      </c>
    </row>
    <row r="32" spans="1:13">
      <c r="A32" t="s">
        <v>45</v>
      </c>
      <c r="C32" s="19">
        <v>52</v>
      </c>
      <c r="E32" s="13"/>
      <c r="G32" s="7">
        <v>1</v>
      </c>
      <c r="I32" s="13">
        <f t="shared" si="2"/>
        <v>0</v>
      </c>
      <c r="J32" s="13">
        <v>0</v>
      </c>
      <c r="K32" s="13">
        <v>0</v>
      </c>
      <c r="L32" s="13">
        <v>0</v>
      </c>
      <c r="M32" s="13">
        <v>0</v>
      </c>
    </row>
    <row r="33" spans="1:13">
      <c r="A33" t="s">
        <v>46</v>
      </c>
      <c r="C33" s="19" t="s">
        <v>49</v>
      </c>
      <c r="E33" s="13"/>
      <c r="G33" s="7">
        <v>0.5</v>
      </c>
      <c r="I33" s="13">
        <f t="shared" si="2"/>
        <v>1066</v>
      </c>
      <c r="J33" s="13">
        <v>0</v>
      </c>
      <c r="K33" s="13">
        <v>0</v>
      </c>
      <c r="L33" s="13">
        <v>0</v>
      </c>
      <c r="M33" s="13">
        <v>1066</v>
      </c>
    </row>
    <row r="34" spans="1:13">
      <c r="A34" t="s">
        <v>47</v>
      </c>
      <c r="C34" s="19" t="s">
        <v>50</v>
      </c>
      <c r="E34" s="13"/>
      <c r="G34" s="7">
        <v>0.1</v>
      </c>
      <c r="I34" s="13">
        <f t="shared" si="2"/>
        <v>0</v>
      </c>
      <c r="J34" s="13">
        <v>0</v>
      </c>
      <c r="K34" s="13">
        <v>0</v>
      </c>
      <c r="L34" s="13">
        <v>0</v>
      </c>
      <c r="M34" s="13">
        <v>0</v>
      </c>
    </row>
    <row r="35" spans="1:13">
      <c r="A35" t="s">
        <v>48</v>
      </c>
      <c r="C35" s="19">
        <v>54</v>
      </c>
      <c r="E35" s="13"/>
      <c r="G35" s="19"/>
      <c r="I35" s="13">
        <f t="shared" si="2"/>
        <v>27575</v>
      </c>
      <c r="J35" s="13">
        <v>0</v>
      </c>
      <c r="K35" s="13">
        <v>27575</v>
      </c>
      <c r="L35" s="13">
        <v>0</v>
      </c>
      <c r="M35" s="14"/>
    </row>
    <row r="36" spans="1:13">
      <c r="G36" s="19"/>
      <c r="I36" s="13"/>
      <c r="J36" s="13"/>
      <c r="K36" s="13"/>
      <c r="L36" s="13"/>
      <c r="M36" s="13"/>
    </row>
    <row r="37" spans="1:13" s="8" customFormat="1">
      <c r="A37" s="8" t="s">
        <v>68</v>
      </c>
      <c r="C37" s="9"/>
      <c r="D37" s="9"/>
      <c r="G37" s="9"/>
      <c r="I37" s="15">
        <f>SUM(I24:I35)</f>
        <v>28641</v>
      </c>
      <c r="J37" s="15">
        <f t="shared" ref="J37:M37" si="3">SUM(J24:J35)</f>
        <v>0</v>
      </c>
      <c r="K37" s="15">
        <f t="shared" si="3"/>
        <v>27575</v>
      </c>
      <c r="L37" s="15">
        <f t="shared" si="3"/>
        <v>0</v>
      </c>
      <c r="M37" s="15">
        <f t="shared" si="3"/>
        <v>1066</v>
      </c>
    </row>
    <row r="39" spans="1:13">
      <c r="A39" s="3" t="s">
        <v>56</v>
      </c>
    </row>
    <row r="41" spans="1:13">
      <c r="A41" t="s">
        <v>57</v>
      </c>
    </row>
    <row r="42" spans="1:13">
      <c r="A42" t="s">
        <v>58</v>
      </c>
      <c r="C42" s="19">
        <v>55</v>
      </c>
      <c r="I42" s="13"/>
      <c r="J42" s="13">
        <f>SUM(J18,J37)</f>
        <v>5162451</v>
      </c>
      <c r="K42" s="13">
        <f>SUM(K18,K37)</f>
        <v>5523241</v>
      </c>
      <c r="L42" s="13">
        <f>SUM(L18,L37)</f>
        <v>47361</v>
      </c>
      <c r="M42" s="13">
        <f>SUM(M18,M37)</f>
        <v>56017084</v>
      </c>
    </row>
    <row r="43" spans="1:13">
      <c r="A43" t="s">
        <v>59</v>
      </c>
      <c r="C43" s="19">
        <v>56</v>
      </c>
      <c r="J43" s="10">
        <v>0</v>
      </c>
      <c r="K43" s="10">
        <v>0.2</v>
      </c>
      <c r="L43" s="10">
        <v>0.5</v>
      </c>
      <c r="M43" s="10">
        <v>1</v>
      </c>
    </row>
    <row r="44" spans="1:13">
      <c r="A44" t="s">
        <v>60</v>
      </c>
      <c r="C44" s="19">
        <v>57</v>
      </c>
      <c r="I44" s="13"/>
      <c r="J44" s="13">
        <f>J42*J43</f>
        <v>0</v>
      </c>
      <c r="K44" s="13">
        <f t="shared" ref="K44:M44" si="4">K42*K43</f>
        <v>1104648.2</v>
      </c>
      <c r="L44" s="13">
        <f t="shared" si="4"/>
        <v>23680.5</v>
      </c>
      <c r="M44" s="13">
        <f t="shared" si="4"/>
        <v>56017084</v>
      </c>
    </row>
    <row r="45" spans="1:13">
      <c r="A45" t="s">
        <v>61</v>
      </c>
      <c r="C45" s="19">
        <v>58</v>
      </c>
      <c r="I45" s="13"/>
      <c r="J45" s="13"/>
      <c r="K45" s="13"/>
      <c r="L45" s="13"/>
      <c r="M45" s="13">
        <v>0</v>
      </c>
    </row>
    <row r="46" spans="1:13">
      <c r="A46" t="s">
        <v>62</v>
      </c>
      <c r="C46" s="19">
        <v>59</v>
      </c>
      <c r="I46" s="13"/>
      <c r="J46" s="13"/>
      <c r="K46" s="13"/>
      <c r="L46" s="13"/>
      <c r="M46" s="13">
        <f>SUM(J44:M44,M45)</f>
        <v>57145412.700000003</v>
      </c>
    </row>
    <row r="47" spans="1:13">
      <c r="A47" t="s">
        <v>63</v>
      </c>
      <c r="I47" s="13"/>
      <c r="J47" s="13"/>
      <c r="K47" s="13"/>
      <c r="L47" s="13"/>
      <c r="M47" s="14"/>
    </row>
    <row r="48" spans="1:13">
      <c r="A48" t="s">
        <v>64</v>
      </c>
      <c r="I48" s="13"/>
      <c r="J48" s="13"/>
      <c r="K48" s="13"/>
      <c r="L48" s="13"/>
      <c r="M48" s="14"/>
    </row>
    <row r="49" spans="1:14">
      <c r="A49" t="s">
        <v>65</v>
      </c>
      <c r="C49" s="19">
        <v>60</v>
      </c>
      <c r="I49" s="13"/>
      <c r="J49" s="13"/>
      <c r="K49" s="13"/>
      <c r="L49" s="13"/>
      <c r="M49" s="13">
        <v>2563706</v>
      </c>
    </row>
    <row r="50" spans="1:14">
      <c r="A50" t="s">
        <v>66</v>
      </c>
      <c r="C50" s="19">
        <v>61</v>
      </c>
      <c r="I50" s="13"/>
      <c r="J50" s="13"/>
      <c r="K50" s="13"/>
      <c r="L50" s="13"/>
      <c r="M50" s="13">
        <v>0</v>
      </c>
    </row>
    <row r="51" spans="1:14">
      <c r="A51" t="s">
        <v>67</v>
      </c>
      <c r="C51" s="19">
        <v>62</v>
      </c>
      <c r="I51" s="13"/>
      <c r="J51" s="13"/>
      <c r="K51" s="13"/>
      <c r="L51" s="13"/>
      <c r="M51" s="13">
        <f>M46-M49-M50</f>
        <v>54581706.700000003</v>
      </c>
    </row>
    <row r="52" spans="1:14">
      <c r="I52" s="13"/>
      <c r="J52" s="13"/>
      <c r="K52" s="13"/>
      <c r="L52" s="13"/>
      <c r="M52" s="13"/>
    </row>
    <row r="53" spans="1:14">
      <c r="A53" s="3" t="s">
        <v>74</v>
      </c>
    </row>
    <row r="54" spans="1:14">
      <c r="A54" s="3"/>
    </row>
    <row r="55" spans="1:14">
      <c r="A55" s="11" t="s">
        <v>73</v>
      </c>
    </row>
    <row r="57" spans="1:14">
      <c r="A57" t="s">
        <v>69</v>
      </c>
      <c r="C57" s="19">
        <v>11</v>
      </c>
      <c r="E57" s="13">
        <v>6219648</v>
      </c>
    </row>
    <row r="58" spans="1:14">
      <c r="A58" t="s">
        <v>70</v>
      </c>
      <c r="C58" s="19">
        <v>21</v>
      </c>
      <c r="E58" s="13">
        <v>8129144</v>
      </c>
    </row>
    <row r="60" spans="1:14">
      <c r="A60" t="s">
        <v>71</v>
      </c>
      <c r="C60" s="19">
        <v>32</v>
      </c>
      <c r="E60" s="12">
        <v>0.114</v>
      </c>
      <c r="N60" s="13"/>
    </row>
    <row r="61" spans="1:14">
      <c r="A61" t="s">
        <v>72</v>
      </c>
      <c r="C61" s="19">
        <v>33</v>
      </c>
      <c r="E61" s="12">
        <v>0.1489</v>
      </c>
      <c r="N61" s="13"/>
    </row>
    <row r="63" spans="1:14">
      <c r="A63" s="11" t="s">
        <v>75</v>
      </c>
    </row>
    <row r="65" spans="1:5">
      <c r="A65" t="s">
        <v>71</v>
      </c>
      <c r="C65" s="19">
        <v>32</v>
      </c>
      <c r="E65" s="12">
        <f>E57/M51</f>
        <v>0.11395114546683824</v>
      </c>
    </row>
    <row r="66" spans="1:5">
      <c r="A66" t="s">
        <v>72</v>
      </c>
      <c r="C66" s="19">
        <v>33</v>
      </c>
      <c r="E66" s="12">
        <f>E58/M51</f>
        <v>0.14893532085173877</v>
      </c>
    </row>
    <row r="69" spans="1:5">
      <c r="A69" s="3" t="s">
        <v>78</v>
      </c>
    </row>
    <row r="71" spans="1:5">
      <c r="A71" t="s">
        <v>79</v>
      </c>
      <c r="E71" s="13">
        <f>I18+(K18*0.2)+(L18*0.5)+M18</f>
        <v>54312212.700000003</v>
      </c>
    </row>
    <row r="72" spans="1:5">
      <c r="A72" t="s">
        <v>80</v>
      </c>
      <c r="E72" s="13">
        <f>(K37*0.2)+(L37*0.5)+M37</f>
        <v>6581</v>
      </c>
    </row>
    <row r="73" spans="1:5">
      <c r="A73" t="s">
        <v>88</v>
      </c>
      <c r="E73" s="13">
        <f>E71+E72</f>
        <v>54318793.700000003</v>
      </c>
    </row>
    <row r="75" spans="1:5">
      <c r="A75" t="s">
        <v>81</v>
      </c>
      <c r="E75" s="10">
        <f>E71/E73</f>
        <v>0.99987884487942891</v>
      </c>
    </row>
    <row r="76" spans="1:5">
      <c r="A76" t="s">
        <v>82</v>
      </c>
      <c r="E76" s="10">
        <f>E72/E73</f>
        <v>1.2115512057109619E-4</v>
      </c>
    </row>
    <row r="78" spans="1:5">
      <c r="A78" t="s">
        <v>83</v>
      </c>
      <c r="E78" s="13">
        <f>(K35*0.2)+(L35*0.5)+M35</f>
        <v>5515</v>
      </c>
    </row>
    <row r="79" spans="1:5">
      <c r="A79" t="s">
        <v>84</v>
      </c>
      <c r="E79" s="10">
        <f>E78/E72</f>
        <v>0.83801853821607664</v>
      </c>
    </row>
    <row r="80" spans="1:5">
      <c r="A80" t="s">
        <v>85</v>
      </c>
      <c r="E80" s="10">
        <f>E78/E73</f>
        <v>1.0153023703838253E-4</v>
      </c>
    </row>
    <row r="82" spans="1:5">
      <c r="A82" t="s">
        <v>89</v>
      </c>
      <c r="E82" s="13">
        <f>(K13*0.2)+(L13*0.5)+M13+(K14*0.2)+(L14*0.5)+M14-((K15*0.2)+(L15*0.5)+M15)</f>
        <v>52715154.200000003</v>
      </c>
    </row>
    <row r="83" spans="1:5">
      <c r="A83" t="s">
        <v>86</v>
      </c>
      <c r="E83" s="10">
        <f>E82/E71</f>
        <v>0.9705948548106198</v>
      </c>
    </row>
    <row r="84" spans="1:5">
      <c r="A84" t="s">
        <v>87</v>
      </c>
      <c r="E84" s="10">
        <f>E82/E73</f>
        <v>0.97047726227395947</v>
      </c>
    </row>
    <row r="86" spans="1:5">
      <c r="A86" t="s">
        <v>90</v>
      </c>
      <c r="E86" s="10">
        <f>J35/I35</f>
        <v>0</v>
      </c>
    </row>
    <row r="87" spans="1:5">
      <c r="A87" t="s">
        <v>91</v>
      </c>
      <c r="E87" s="10">
        <f>K35/I35</f>
        <v>1</v>
      </c>
    </row>
    <row r="88" spans="1:5">
      <c r="A88" t="s">
        <v>92</v>
      </c>
      <c r="E88" s="10">
        <f>L35/I35</f>
        <v>0</v>
      </c>
    </row>
    <row r="89" spans="1:5">
      <c r="A89" t="s">
        <v>93</v>
      </c>
      <c r="E89" s="10">
        <f>M35/I35</f>
        <v>0</v>
      </c>
    </row>
    <row r="91" spans="1:5">
      <c r="A91" t="s">
        <v>96</v>
      </c>
      <c r="E91" s="13">
        <v>61852548</v>
      </c>
    </row>
    <row r="92" spans="1:5">
      <c r="A92" t="s">
        <v>97</v>
      </c>
      <c r="E92" s="12">
        <f>E73/E91</f>
        <v>0.87819815765714293</v>
      </c>
    </row>
    <row r="94" spans="1:5">
      <c r="A94" t="s">
        <v>107</v>
      </c>
      <c r="E94" s="13">
        <f>E18+I37</f>
        <v>63923518</v>
      </c>
    </row>
    <row r="95" spans="1:5">
      <c r="A95" t="s">
        <v>105</v>
      </c>
      <c r="E95" s="12">
        <f>I18/E94</f>
        <v>-4.4218764680629748E-2</v>
      </c>
    </row>
    <row r="96" spans="1:5">
      <c r="A96" t="s">
        <v>100</v>
      </c>
      <c r="E96" s="12">
        <f>J42/$E$94</f>
        <v>8.0759807368549402E-2</v>
      </c>
    </row>
    <row r="97" spans="1:5">
      <c r="A97" t="s">
        <v>102</v>
      </c>
      <c r="E97" s="12">
        <f>K42/$E$94</f>
        <v>8.6403895980818823E-2</v>
      </c>
    </row>
    <row r="98" spans="1:5">
      <c r="A98" t="s">
        <v>103</v>
      </c>
      <c r="E98" s="12">
        <f>L42/$E$94</f>
        <v>7.4090102487788607E-4</v>
      </c>
    </row>
    <row r="99" spans="1:5">
      <c r="A99" t="s">
        <v>104</v>
      </c>
      <c r="E99" s="12">
        <f>M42/$E$94</f>
        <v>0.87631416030638365</v>
      </c>
    </row>
    <row r="100" spans="1:5">
      <c r="A100" t="s">
        <v>101</v>
      </c>
    </row>
    <row r="101" spans="1:5">
      <c r="A101" t="s">
        <v>106</v>
      </c>
      <c r="E101" s="12">
        <f>SUM(E95:E99)</f>
        <v>1</v>
      </c>
    </row>
  </sheetData>
  <mergeCells count="1">
    <mergeCell ref="J20:M20"/>
  </mergeCells>
  <printOptions gridLines="1"/>
  <pageMargins left="0.7" right="0.7" top="1" bottom="0.75" header="0.3" footer="0.3"/>
  <pageSetup scale="90" orientation="portrait" horizontalDpi="4294967293" verticalDpi="0" r:id="rId1"/>
  <headerFooter>
    <oddHeader>&amp;CDiscover Financial Services Regulatory Capital Components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N101"/>
  <sheetViews>
    <sheetView topLeftCell="A63" zoomScaleNormal="100" workbookViewId="0">
      <selection activeCell="E69" sqref="E69:E101"/>
    </sheetView>
  </sheetViews>
  <sheetFormatPr defaultRowHeight="15"/>
  <cols>
    <col min="1" max="1" width="54.85546875" customWidth="1"/>
    <col min="2" max="2" width="2" customWidth="1"/>
    <col min="3" max="3" width="10.85546875" style="19" customWidth="1"/>
    <col min="4" max="4" width="1.7109375" style="19" customWidth="1"/>
    <col min="5" max="5" width="20.140625" customWidth="1"/>
    <col min="6" max="6" width="1.5703125" customWidth="1"/>
    <col min="7" max="7" width="12.85546875" customWidth="1"/>
    <col min="8" max="8" width="1.5703125" customWidth="1"/>
    <col min="9" max="9" width="19.85546875" customWidth="1"/>
    <col min="10" max="10" width="21.42578125" customWidth="1"/>
    <col min="11" max="11" width="24.5703125" customWidth="1"/>
    <col min="12" max="12" width="20.7109375" customWidth="1"/>
    <col min="13" max="13" width="21.42578125" customWidth="1"/>
    <col min="14" max="14" width="23.85546875" customWidth="1"/>
    <col min="15" max="15" width="26.5703125" customWidth="1"/>
  </cols>
  <sheetData>
    <row r="1" spans="1:13">
      <c r="A1" t="s">
        <v>124</v>
      </c>
    </row>
    <row r="3" spans="1:13">
      <c r="C3" s="19" t="s">
        <v>23</v>
      </c>
      <c r="E3" s="19" t="s">
        <v>17</v>
      </c>
      <c r="F3" s="19"/>
      <c r="G3" s="19"/>
      <c r="H3" s="19"/>
      <c r="I3" s="19" t="s">
        <v>18</v>
      </c>
      <c r="J3" s="19" t="s">
        <v>19</v>
      </c>
      <c r="K3" s="19" t="s">
        <v>20</v>
      </c>
      <c r="L3" s="19" t="s">
        <v>21</v>
      </c>
      <c r="M3" s="19" t="s">
        <v>22</v>
      </c>
    </row>
    <row r="4" spans="1:13">
      <c r="E4" s="19" t="s">
        <v>25</v>
      </c>
      <c r="F4" s="19"/>
      <c r="G4" s="19"/>
      <c r="H4" s="19"/>
      <c r="I4" s="19" t="s">
        <v>24</v>
      </c>
      <c r="J4" s="2">
        <v>0</v>
      </c>
      <c r="K4" s="2">
        <v>0.2</v>
      </c>
      <c r="L4" s="2">
        <v>0.5</v>
      </c>
      <c r="M4" s="2">
        <v>1</v>
      </c>
    </row>
    <row r="7" spans="1:13">
      <c r="A7" s="3" t="s">
        <v>26</v>
      </c>
    </row>
    <row r="9" spans="1:13">
      <c r="A9" t="s">
        <v>27</v>
      </c>
      <c r="C9" s="19">
        <v>34</v>
      </c>
      <c r="E9" s="13">
        <f>SUM(I9:M9)</f>
        <v>3129068</v>
      </c>
      <c r="F9" s="13"/>
      <c r="G9" s="13"/>
      <c r="H9" s="13"/>
      <c r="I9" s="13">
        <v>0</v>
      </c>
      <c r="J9" s="13">
        <v>2844839</v>
      </c>
      <c r="K9" s="13">
        <v>284229</v>
      </c>
      <c r="L9" s="14"/>
      <c r="M9" s="13">
        <v>0</v>
      </c>
    </row>
    <row r="10" spans="1:13">
      <c r="A10" t="s">
        <v>28</v>
      </c>
      <c r="C10" s="19">
        <v>35</v>
      </c>
      <c r="E10" s="13">
        <f t="shared" ref="E10:E17" si="0">SUM(I10:M10)</f>
        <v>1229095</v>
      </c>
      <c r="F10" s="13"/>
      <c r="G10" s="13"/>
      <c r="H10" s="13"/>
      <c r="I10" s="13">
        <v>-318795</v>
      </c>
      <c r="J10" s="13">
        <v>0</v>
      </c>
      <c r="K10" s="13">
        <v>861965</v>
      </c>
      <c r="L10" s="13">
        <v>14980</v>
      </c>
      <c r="M10" s="13">
        <v>670945</v>
      </c>
    </row>
    <row r="11" spans="1:13">
      <c r="A11" t="s">
        <v>29</v>
      </c>
      <c r="C11" s="19">
        <v>36</v>
      </c>
      <c r="E11" s="13">
        <f t="shared" si="0"/>
        <v>6825966</v>
      </c>
      <c r="F11" s="13"/>
      <c r="G11" s="13"/>
      <c r="H11" s="13"/>
      <c r="I11" s="13">
        <v>185092</v>
      </c>
      <c r="J11" s="13">
        <v>548638</v>
      </c>
      <c r="K11" s="13">
        <v>6071679</v>
      </c>
      <c r="L11" s="13">
        <v>15261</v>
      </c>
      <c r="M11" s="13">
        <v>5296</v>
      </c>
    </row>
    <row r="12" spans="1:13">
      <c r="A12" t="s">
        <v>76</v>
      </c>
      <c r="C12" s="19">
        <v>37</v>
      </c>
      <c r="E12" s="13">
        <f t="shared" si="0"/>
        <v>11130</v>
      </c>
      <c r="F12" s="13"/>
      <c r="G12" s="13"/>
      <c r="H12" s="13"/>
      <c r="I12" s="14"/>
      <c r="J12" s="13">
        <v>0</v>
      </c>
      <c r="K12" s="13">
        <v>11130</v>
      </c>
      <c r="L12" s="14"/>
      <c r="M12" s="13">
        <v>0</v>
      </c>
    </row>
    <row r="13" spans="1:13">
      <c r="A13" t="s">
        <v>30</v>
      </c>
      <c r="C13" s="19">
        <v>38</v>
      </c>
      <c r="E13" s="13">
        <f t="shared" si="0"/>
        <v>69063</v>
      </c>
      <c r="F13" s="13"/>
      <c r="G13" s="13"/>
      <c r="H13" s="13"/>
      <c r="I13" s="13">
        <v>0</v>
      </c>
      <c r="J13" s="13">
        <v>0</v>
      </c>
      <c r="K13" s="13">
        <v>0</v>
      </c>
      <c r="L13" s="13">
        <v>15930</v>
      </c>
      <c r="M13" s="13">
        <v>53133</v>
      </c>
    </row>
    <row r="14" spans="1:13">
      <c r="A14" t="s">
        <v>31</v>
      </c>
      <c r="C14" s="19">
        <v>39</v>
      </c>
      <c r="E14" s="13">
        <f t="shared" si="0"/>
        <v>40372762</v>
      </c>
      <c r="F14" s="13"/>
      <c r="G14" s="13"/>
      <c r="H14" s="13"/>
      <c r="I14" s="13">
        <v>0</v>
      </c>
      <c r="J14" s="13">
        <v>0</v>
      </c>
      <c r="K14" s="13">
        <v>6472631</v>
      </c>
      <c r="L14" s="13">
        <v>6025771</v>
      </c>
      <c r="M14" s="13">
        <v>27874360</v>
      </c>
    </row>
    <row r="15" spans="1:13">
      <c r="A15" t="s">
        <v>32</v>
      </c>
      <c r="C15" s="19">
        <v>40</v>
      </c>
      <c r="E15" s="13">
        <f t="shared" si="0"/>
        <v>1109017</v>
      </c>
      <c r="F15" s="13"/>
      <c r="G15" s="13"/>
      <c r="H15" s="13"/>
      <c r="I15" s="13">
        <v>1109017</v>
      </c>
      <c r="J15" s="14"/>
      <c r="K15" s="14"/>
      <c r="L15" s="14"/>
      <c r="M15" s="14"/>
    </row>
    <row r="16" spans="1:13">
      <c r="A16" t="s">
        <v>33</v>
      </c>
      <c r="C16" s="19">
        <v>41</v>
      </c>
      <c r="E16" s="13">
        <f t="shared" si="0"/>
        <v>444931</v>
      </c>
      <c r="F16" s="13"/>
      <c r="G16" s="13"/>
      <c r="H16" s="13"/>
      <c r="I16" s="13">
        <v>422901</v>
      </c>
      <c r="J16" s="13">
        <v>0</v>
      </c>
      <c r="K16" s="13">
        <v>17226</v>
      </c>
      <c r="L16" s="13">
        <v>1948</v>
      </c>
      <c r="M16" s="13">
        <v>2856</v>
      </c>
    </row>
    <row r="17" spans="1:13">
      <c r="A17" t="s">
        <v>34</v>
      </c>
      <c r="C17" s="19">
        <v>42</v>
      </c>
      <c r="E17" s="13">
        <f t="shared" si="0"/>
        <v>12372383</v>
      </c>
      <c r="F17" s="13"/>
      <c r="G17" s="13"/>
      <c r="H17" s="13"/>
      <c r="I17" s="13">
        <v>7515477</v>
      </c>
      <c r="J17" s="13">
        <v>562172</v>
      </c>
      <c r="K17" s="13">
        <v>1735221</v>
      </c>
      <c r="L17" s="13">
        <v>0</v>
      </c>
      <c r="M17" s="13">
        <v>2559513</v>
      </c>
    </row>
    <row r="18" spans="1:13">
      <c r="A18" t="s">
        <v>35</v>
      </c>
      <c r="C18" s="19">
        <v>43</v>
      </c>
      <c r="E18" s="13">
        <f>SUM(E9:E14,E16:E17)-E15</f>
        <v>63345381</v>
      </c>
      <c r="F18" s="13">
        <f t="shared" ref="F18:M18" si="1">SUM(F9:F14,F16:F17)-F15</f>
        <v>0</v>
      </c>
      <c r="G18" s="13" t="s">
        <v>77</v>
      </c>
      <c r="H18" s="13" t="s">
        <v>77</v>
      </c>
      <c r="I18" s="13">
        <f t="shared" si="1"/>
        <v>6695658</v>
      </c>
      <c r="J18" s="13">
        <f t="shared" si="1"/>
        <v>3955649</v>
      </c>
      <c r="K18" s="13">
        <f t="shared" si="1"/>
        <v>15454081</v>
      </c>
      <c r="L18" s="13">
        <f t="shared" si="1"/>
        <v>6073890</v>
      </c>
      <c r="M18" s="13">
        <f t="shared" si="1"/>
        <v>31166103</v>
      </c>
    </row>
    <row r="20" spans="1:13">
      <c r="J20" s="131" t="s">
        <v>53</v>
      </c>
      <c r="K20" s="131"/>
      <c r="L20" s="131"/>
      <c r="M20" s="131"/>
    </row>
    <row r="21" spans="1:13">
      <c r="E21" s="19" t="s">
        <v>17</v>
      </c>
      <c r="F21" s="19"/>
      <c r="G21" s="19"/>
      <c r="H21" s="19"/>
      <c r="I21" s="19" t="s">
        <v>18</v>
      </c>
      <c r="J21" s="19" t="s">
        <v>19</v>
      </c>
      <c r="K21" s="19" t="s">
        <v>20</v>
      </c>
      <c r="L21" s="19" t="s">
        <v>21</v>
      </c>
      <c r="M21" s="19" t="s">
        <v>22</v>
      </c>
    </row>
    <row r="22" spans="1:13" ht="34.5">
      <c r="A22" s="3" t="s">
        <v>36</v>
      </c>
      <c r="E22" s="5" t="s">
        <v>54</v>
      </c>
      <c r="F22" s="19"/>
      <c r="G22" s="4" t="s">
        <v>51</v>
      </c>
      <c r="H22" s="19"/>
      <c r="I22" s="5" t="s">
        <v>52</v>
      </c>
      <c r="J22" s="2">
        <v>0</v>
      </c>
      <c r="K22" s="2">
        <v>0.2</v>
      </c>
      <c r="L22" s="2">
        <v>0.5</v>
      </c>
      <c r="M22" s="2">
        <v>1</v>
      </c>
    </row>
    <row r="24" spans="1:13">
      <c r="A24" t="s">
        <v>37</v>
      </c>
      <c r="C24" s="19">
        <v>44</v>
      </c>
      <c r="E24" s="13"/>
      <c r="G24" s="19" t="s">
        <v>55</v>
      </c>
      <c r="I24" s="13">
        <f>SUM(J24:M24)</f>
        <v>1203552</v>
      </c>
      <c r="J24" s="13">
        <v>0</v>
      </c>
      <c r="K24" s="13">
        <v>318366</v>
      </c>
      <c r="L24" s="13">
        <v>0</v>
      </c>
      <c r="M24" s="13">
        <v>885186</v>
      </c>
    </row>
    <row r="25" spans="1:13">
      <c r="A25" t="s">
        <v>38</v>
      </c>
      <c r="C25" s="19">
        <v>45</v>
      </c>
      <c r="E25" s="13"/>
      <c r="G25" s="7">
        <v>0.5</v>
      </c>
      <c r="I25" s="13">
        <f t="shared" ref="I25:I35" si="2">SUM(J25:M25)</f>
        <v>298112</v>
      </c>
      <c r="J25" s="13">
        <v>0</v>
      </c>
      <c r="K25" s="13">
        <v>26720</v>
      </c>
      <c r="L25" s="13">
        <v>0</v>
      </c>
      <c r="M25" s="13">
        <v>271392</v>
      </c>
    </row>
    <row r="26" spans="1:13">
      <c r="A26" t="s">
        <v>39</v>
      </c>
      <c r="C26" s="19">
        <v>46</v>
      </c>
      <c r="E26" s="13"/>
      <c r="G26" s="7">
        <v>0.2</v>
      </c>
      <c r="I26" s="13">
        <f t="shared" si="2"/>
        <v>127720</v>
      </c>
      <c r="J26" s="13">
        <v>0</v>
      </c>
      <c r="K26" s="13">
        <v>757</v>
      </c>
      <c r="L26" s="13">
        <v>0</v>
      </c>
      <c r="M26" s="13">
        <v>126963</v>
      </c>
    </row>
    <row r="27" spans="1:13">
      <c r="A27" t="s">
        <v>40</v>
      </c>
      <c r="C27" s="19">
        <v>47</v>
      </c>
      <c r="E27" s="13"/>
      <c r="G27" s="7">
        <v>1</v>
      </c>
      <c r="I27" s="13">
        <f t="shared" si="2"/>
        <v>0</v>
      </c>
      <c r="J27" s="13">
        <v>0</v>
      </c>
      <c r="K27" s="13">
        <v>0</v>
      </c>
      <c r="L27" s="14"/>
      <c r="M27" s="13">
        <v>0</v>
      </c>
    </row>
    <row r="28" spans="1:13">
      <c r="A28" t="s">
        <v>41</v>
      </c>
      <c r="C28" s="19">
        <v>48</v>
      </c>
      <c r="E28" s="13"/>
      <c r="G28" s="7">
        <v>1</v>
      </c>
      <c r="I28" s="13">
        <f t="shared" si="2"/>
        <v>0</v>
      </c>
      <c r="J28" s="13">
        <v>0</v>
      </c>
      <c r="K28" s="13">
        <v>0</v>
      </c>
      <c r="L28" s="13">
        <v>0</v>
      </c>
      <c r="M28" s="13">
        <v>0</v>
      </c>
    </row>
    <row r="29" spans="1:13">
      <c r="A29" t="s">
        <v>42</v>
      </c>
      <c r="C29" s="19">
        <v>49</v>
      </c>
      <c r="E29" s="13"/>
      <c r="G29" s="7">
        <v>1</v>
      </c>
      <c r="I29" s="13">
        <f t="shared" si="2"/>
        <v>68280</v>
      </c>
      <c r="J29" s="13">
        <v>0</v>
      </c>
      <c r="K29" s="13">
        <v>68280</v>
      </c>
      <c r="L29" s="13">
        <v>0</v>
      </c>
      <c r="M29" s="13">
        <v>0</v>
      </c>
    </row>
    <row r="30" spans="1:13">
      <c r="A30" t="s">
        <v>43</v>
      </c>
      <c r="C30" s="19">
        <v>50</v>
      </c>
      <c r="E30" s="13"/>
      <c r="G30" s="19">
        <v>12.5</v>
      </c>
      <c r="I30" s="13">
        <f t="shared" si="2"/>
        <v>4513</v>
      </c>
      <c r="J30" s="14"/>
      <c r="K30" s="14"/>
      <c r="L30" s="14"/>
      <c r="M30" s="13">
        <v>4513</v>
      </c>
    </row>
    <row r="31" spans="1:13">
      <c r="A31" t="s">
        <v>44</v>
      </c>
      <c r="C31" s="19">
        <v>51</v>
      </c>
      <c r="E31" s="13"/>
      <c r="G31" s="7">
        <v>1</v>
      </c>
      <c r="I31" s="13">
        <f t="shared" si="2"/>
        <v>21471</v>
      </c>
      <c r="J31" s="13">
        <v>0</v>
      </c>
      <c r="K31" s="13">
        <v>21471</v>
      </c>
      <c r="L31" s="13">
        <v>0</v>
      </c>
      <c r="M31" s="13">
        <v>0</v>
      </c>
    </row>
    <row r="32" spans="1:13">
      <c r="A32" t="s">
        <v>45</v>
      </c>
      <c r="C32" s="19">
        <v>52</v>
      </c>
      <c r="E32" s="13"/>
      <c r="G32" s="7">
        <v>1</v>
      </c>
      <c r="I32" s="13">
        <f t="shared" si="2"/>
        <v>0</v>
      </c>
      <c r="J32" s="13">
        <v>0</v>
      </c>
      <c r="K32" s="13">
        <v>0</v>
      </c>
      <c r="L32" s="13">
        <v>0</v>
      </c>
      <c r="M32" s="13">
        <v>0</v>
      </c>
    </row>
    <row r="33" spans="1:13">
      <c r="A33" t="s">
        <v>46</v>
      </c>
      <c r="C33" s="19" t="s">
        <v>49</v>
      </c>
      <c r="E33" s="13"/>
      <c r="G33" s="7">
        <v>0.5</v>
      </c>
      <c r="I33" s="13">
        <f t="shared" si="2"/>
        <v>4634757</v>
      </c>
      <c r="J33" s="13">
        <v>0</v>
      </c>
      <c r="K33" s="13">
        <v>443189</v>
      </c>
      <c r="L33" s="13">
        <v>0</v>
      </c>
      <c r="M33" s="13">
        <v>4191568</v>
      </c>
    </row>
    <row r="34" spans="1:13">
      <c r="A34" t="s">
        <v>47</v>
      </c>
      <c r="C34" s="19" t="s">
        <v>50</v>
      </c>
      <c r="E34" s="13"/>
      <c r="G34" s="7">
        <v>0.1</v>
      </c>
      <c r="I34" s="13">
        <f t="shared" si="2"/>
        <v>0</v>
      </c>
      <c r="J34" s="13">
        <v>0</v>
      </c>
      <c r="K34" s="13">
        <v>0</v>
      </c>
      <c r="L34" s="13">
        <v>0</v>
      </c>
      <c r="M34" s="13">
        <v>0</v>
      </c>
    </row>
    <row r="35" spans="1:13">
      <c r="A35" t="s">
        <v>48</v>
      </c>
      <c r="C35" s="19">
        <v>54</v>
      </c>
      <c r="E35" s="13"/>
      <c r="G35" s="19"/>
      <c r="I35" s="13">
        <f t="shared" si="2"/>
        <v>826163</v>
      </c>
      <c r="J35" s="13">
        <v>0</v>
      </c>
      <c r="K35" s="13">
        <v>289635</v>
      </c>
      <c r="L35" s="13">
        <v>536528</v>
      </c>
      <c r="M35" s="14"/>
    </row>
    <row r="36" spans="1:13">
      <c r="G36" s="19"/>
      <c r="I36" s="13"/>
      <c r="J36" s="13"/>
      <c r="K36" s="13"/>
      <c r="L36" s="13"/>
      <c r="M36" s="13"/>
    </row>
    <row r="37" spans="1:13" s="8" customFormat="1">
      <c r="A37" s="8" t="s">
        <v>68</v>
      </c>
      <c r="C37" s="9"/>
      <c r="D37" s="9"/>
      <c r="G37" s="9"/>
      <c r="I37" s="15">
        <f>SUM(I24:I35)</f>
        <v>7184568</v>
      </c>
      <c r="J37" s="15">
        <f t="shared" ref="J37:M37" si="3">SUM(J24:J35)</f>
        <v>0</v>
      </c>
      <c r="K37" s="15">
        <f t="shared" si="3"/>
        <v>1168418</v>
      </c>
      <c r="L37" s="15">
        <f t="shared" si="3"/>
        <v>536528</v>
      </c>
      <c r="M37" s="15">
        <f t="shared" si="3"/>
        <v>5479622</v>
      </c>
    </row>
    <row r="39" spans="1:13">
      <c r="A39" s="3" t="s">
        <v>56</v>
      </c>
    </row>
    <row r="41" spans="1:13">
      <c r="A41" t="s">
        <v>57</v>
      </c>
    </row>
    <row r="42" spans="1:13">
      <c r="A42" t="s">
        <v>58</v>
      </c>
      <c r="C42" s="19">
        <v>55</v>
      </c>
      <c r="I42" s="13"/>
      <c r="J42" s="13">
        <f>SUM(J18,J37)</f>
        <v>3955649</v>
      </c>
      <c r="K42" s="13">
        <f>SUM(K18,K37)</f>
        <v>16622499</v>
      </c>
      <c r="L42" s="13">
        <f>SUM(L18,L37)</f>
        <v>6610418</v>
      </c>
      <c r="M42" s="13">
        <f>SUM(M18,M37)</f>
        <v>36645725</v>
      </c>
    </row>
    <row r="43" spans="1:13">
      <c r="A43" t="s">
        <v>59</v>
      </c>
      <c r="C43" s="19">
        <v>56</v>
      </c>
      <c r="J43" s="10">
        <v>0</v>
      </c>
      <c r="K43" s="10">
        <v>0.2</v>
      </c>
      <c r="L43" s="10">
        <v>0.5</v>
      </c>
      <c r="M43" s="10">
        <v>1</v>
      </c>
    </row>
    <row r="44" spans="1:13">
      <c r="A44" t="s">
        <v>60</v>
      </c>
      <c r="C44" s="19">
        <v>57</v>
      </c>
      <c r="I44" s="13"/>
      <c r="J44" s="13">
        <f>J42*J43</f>
        <v>0</v>
      </c>
      <c r="K44" s="13">
        <f t="shared" ref="K44:M44" si="4">K42*K43</f>
        <v>3324499.8000000003</v>
      </c>
      <c r="L44" s="13">
        <f t="shared" si="4"/>
        <v>3305209</v>
      </c>
      <c r="M44" s="13">
        <f t="shared" si="4"/>
        <v>36645725</v>
      </c>
    </row>
    <row r="45" spans="1:13">
      <c r="A45" t="s">
        <v>61</v>
      </c>
      <c r="C45" s="19">
        <v>58</v>
      </c>
      <c r="I45" s="13"/>
      <c r="J45" s="13"/>
      <c r="K45" s="13"/>
      <c r="L45" s="13"/>
      <c r="M45" s="13">
        <v>0</v>
      </c>
    </row>
    <row r="46" spans="1:13">
      <c r="A46" t="s">
        <v>62</v>
      </c>
      <c r="C46" s="19">
        <v>59</v>
      </c>
      <c r="I46" s="13"/>
      <c r="J46" s="13"/>
      <c r="K46" s="13"/>
      <c r="L46" s="13"/>
      <c r="M46" s="13">
        <f>SUM(J44:M44,M45)</f>
        <v>43275433.799999997</v>
      </c>
    </row>
    <row r="47" spans="1:13">
      <c r="A47" t="s">
        <v>63</v>
      </c>
      <c r="I47" s="13"/>
      <c r="J47" s="13"/>
      <c r="K47" s="13"/>
      <c r="L47" s="13"/>
      <c r="M47" s="14"/>
    </row>
    <row r="48" spans="1:13">
      <c r="A48" t="s">
        <v>64</v>
      </c>
      <c r="I48" s="13"/>
      <c r="J48" s="13"/>
      <c r="K48" s="13"/>
      <c r="L48" s="13"/>
      <c r="M48" s="14"/>
    </row>
    <row r="49" spans="1:14">
      <c r="A49" t="s">
        <v>65</v>
      </c>
      <c r="C49" s="19">
        <v>60</v>
      </c>
      <c r="I49" s="13"/>
      <c r="J49" s="13"/>
      <c r="K49" s="13"/>
      <c r="L49" s="13"/>
      <c r="M49" s="13">
        <v>610099</v>
      </c>
    </row>
    <row r="50" spans="1:14">
      <c r="A50" t="s">
        <v>66</v>
      </c>
      <c r="C50" s="19">
        <v>61</v>
      </c>
      <c r="I50" s="13"/>
      <c r="J50" s="13"/>
      <c r="K50" s="13"/>
      <c r="L50" s="13"/>
      <c r="M50" s="13">
        <v>0</v>
      </c>
    </row>
    <row r="51" spans="1:14">
      <c r="A51" t="s">
        <v>67</v>
      </c>
      <c r="C51" s="19">
        <v>62</v>
      </c>
      <c r="I51" s="13"/>
      <c r="J51" s="13"/>
      <c r="K51" s="13"/>
      <c r="L51" s="13"/>
      <c r="M51" s="13">
        <f>M46-M49-M50</f>
        <v>42665334.799999997</v>
      </c>
    </row>
    <row r="52" spans="1:14">
      <c r="I52" s="13"/>
      <c r="J52" s="13"/>
      <c r="K52" s="13"/>
      <c r="L52" s="13"/>
      <c r="M52" s="13"/>
    </row>
    <row r="53" spans="1:14">
      <c r="A53" s="3" t="s">
        <v>74</v>
      </c>
    </row>
    <row r="54" spans="1:14">
      <c r="A54" s="3"/>
    </row>
    <row r="55" spans="1:14">
      <c r="A55" s="11" t="s">
        <v>73</v>
      </c>
    </row>
    <row r="57" spans="1:14">
      <c r="A57" t="s">
        <v>69</v>
      </c>
      <c r="C57" s="19">
        <v>11</v>
      </c>
      <c r="E57" s="13">
        <v>5061962</v>
      </c>
    </row>
    <row r="58" spans="1:14">
      <c r="A58" t="s">
        <v>70</v>
      </c>
      <c r="C58" s="19">
        <v>21</v>
      </c>
      <c r="E58" s="13">
        <v>6494449</v>
      </c>
    </row>
    <row r="60" spans="1:14">
      <c r="A60" t="s">
        <v>71</v>
      </c>
      <c r="C60" s="19">
        <v>32</v>
      </c>
      <c r="E60" s="12">
        <v>0.1186</v>
      </c>
      <c r="N60" s="13"/>
    </row>
    <row r="61" spans="1:14">
      <c r="A61" t="s">
        <v>72</v>
      </c>
      <c r="C61" s="19">
        <v>33</v>
      </c>
      <c r="E61" s="12">
        <v>0.1522</v>
      </c>
      <c r="N61" s="13"/>
    </row>
    <row r="63" spans="1:14">
      <c r="A63" s="11" t="s">
        <v>75</v>
      </c>
    </row>
    <row r="65" spans="1:5">
      <c r="A65" t="s">
        <v>71</v>
      </c>
      <c r="C65" s="19">
        <v>32</v>
      </c>
      <c r="E65" s="12">
        <f>E57/M51</f>
        <v>0.11864343790406633</v>
      </c>
    </row>
    <row r="66" spans="1:5">
      <c r="A66" t="s">
        <v>72</v>
      </c>
      <c r="C66" s="19">
        <v>33</v>
      </c>
      <c r="E66" s="12">
        <f>E58/M51</f>
        <v>0.15221840002999346</v>
      </c>
    </row>
    <row r="69" spans="1:5">
      <c r="A69" s="3" t="s">
        <v>78</v>
      </c>
    </row>
    <row r="71" spans="1:5">
      <c r="A71" t="s">
        <v>79</v>
      </c>
      <c r="E71" s="13">
        <f>I18+(K18*0.2)+(L18*0.5)+M18</f>
        <v>43989522.200000003</v>
      </c>
    </row>
    <row r="72" spans="1:5">
      <c r="A72" t="s">
        <v>80</v>
      </c>
      <c r="E72" s="13">
        <f>(K37*0.2)+(L37*0.5)+M37</f>
        <v>5981569.5999999996</v>
      </c>
    </row>
    <row r="73" spans="1:5">
      <c r="A73" t="s">
        <v>88</v>
      </c>
      <c r="E73" s="13">
        <f>E71+E72</f>
        <v>49971091.800000004</v>
      </c>
    </row>
    <row r="75" spans="1:5">
      <c r="A75" t="s">
        <v>81</v>
      </c>
      <c r="E75" s="10">
        <f>E71/E73</f>
        <v>0.88029940142312435</v>
      </c>
    </row>
    <row r="76" spans="1:5">
      <c r="A76" t="s">
        <v>82</v>
      </c>
      <c r="E76" s="10">
        <f>E72/E73</f>
        <v>0.11970059857687558</v>
      </c>
    </row>
    <row r="78" spans="1:5">
      <c r="A78" t="s">
        <v>83</v>
      </c>
      <c r="E78" s="13">
        <f>(K35*0.2)+(L35*0.5)+M35</f>
        <v>326191</v>
      </c>
    </row>
    <row r="79" spans="1:5">
      <c r="A79" t="s">
        <v>84</v>
      </c>
      <c r="E79" s="10">
        <f>E78/E72</f>
        <v>5.4532676506848642E-2</v>
      </c>
    </row>
    <row r="80" spans="1:5">
      <c r="A80" t="s">
        <v>85</v>
      </c>
      <c r="E80" s="10">
        <f>E78/E73</f>
        <v>6.5275940198689028E-3</v>
      </c>
    </row>
    <row r="82" spans="1:5">
      <c r="A82" t="s">
        <v>89</v>
      </c>
      <c r="E82" s="13">
        <f>(K13*0.2)+(L13*0.5)+M13+(K14*0.2)+(L14*0.5)+M14-((K15*0.2)+(L15*0.5)+M15)</f>
        <v>32242869.699999999</v>
      </c>
    </row>
    <row r="83" spans="1:5">
      <c r="A83" t="s">
        <v>86</v>
      </c>
      <c r="E83" s="10">
        <f>E82/E71</f>
        <v>0.73296703595475732</v>
      </c>
    </row>
    <row r="84" spans="1:5">
      <c r="A84" t="s">
        <v>87</v>
      </c>
      <c r="E84" s="10">
        <f>E82/E73</f>
        <v>0.64523044301385457</v>
      </c>
    </row>
    <row r="86" spans="1:5">
      <c r="A86" t="s">
        <v>90</v>
      </c>
      <c r="E86" s="10">
        <f>J35/I35</f>
        <v>0</v>
      </c>
    </row>
    <row r="87" spans="1:5">
      <c r="A87" t="s">
        <v>91</v>
      </c>
      <c r="E87" s="10">
        <f>K35/I35</f>
        <v>0.35057851779854582</v>
      </c>
    </row>
    <row r="88" spans="1:5">
      <c r="A88" t="s">
        <v>92</v>
      </c>
      <c r="E88" s="10">
        <f>L35/I35</f>
        <v>0.64942148220145424</v>
      </c>
    </row>
    <row r="89" spans="1:5">
      <c r="A89" t="s">
        <v>93</v>
      </c>
      <c r="E89" s="10">
        <f>M35/I35</f>
        <v>0</v>
      </c>
    </row>
    <row r="91" spans="1:5">
      <c r="A91" t="s">
        <v>96</v>
      </c>
      <c r="E91" s="13">
        <v>63796670</v>
      </c>
    </row>
    <row r="92" spans="1:5">
      <c r="A92" t="s">
        <v>97</v>
      </c>
      <c r="E92" s="12">
        <f>E73/E91</f>
        <v>0.78328683613110217</v>
      </c>
    </row>
    <row r="94" spans="1:5">
      <c r="A94" t="s">
        <v>107</v>
      </c>
      <c r="E94" s="13">
        <f>E18+I37</f>
        <v>70529949</v>
      </c>
    </row>
    <row r="95" spans="1:5">
      <c r="A95" t="s">
        <v>105</v>
      </c>
      <c r="E95" s="12">
        <f>I18/E94</f>
        <v>9.493354376308992E-2</v>
      </c>
    </row>
    <row r="96" spans="1:5">
      <c r="A96" t="s">
        <v>100</v>
      </c>
      <c r="E96" s="12">
        <f>J42/$E$94</f>
        <v>5.6084671208255089E-2</v>
      </c>
    </row>
    <row r="97" spans="1:5">
      <c r="A97" t="s">
        <v>102</v>
      </c>
      <c r="E97" s="12">
        <f>K42/$E$94</f>
        <v>0.23568000878605486</v>
      </c>
    </row>
    <row r="98" spans="1:5">
      <c r="A98" t="s">
        <v>103</v>
      </c>
      <c r="E98" s="12">
        <f>L42/$E$94</f>
        <v>9.3724979157435662E-2</v>
      </c>
    </row>
    <row r="99" spans="1:5">
      <c r="A99" t="s">
        <v>104</v>
      </c>
      <c r="E99" s="12">
        <f>M42/$E$94</f>
        <v>0.51957679708516447</v>
      </c>
    </row>
    <row r="100" spans="1:5">
      <c r="A100" t="s">
        <v>101</v>
      </c>
    </row>
    <row r="101" spans="1:5">
      <c r="A101" t="s">
        <v>106</v>
      </c>
      <c r="E101" s="12">
        <f>SUM(E95:E99)</f>
        <v>1</v>
      </c>
    </row>
  </sheetData>
  <mergeCells count="1">
    <mergeCell ref="J20:M20"/>
  </mergeCells>
  <printOptions gridLines="1"/>
  <pageMargins left="0.7" right="0.7" top="1" bottom="0.75" header="0.3" footer="0.3"/>
  <pageSetup scale="90" orientation="portrait" horizontalDpi="4294967293" verticalDpi="0" r:id="rId1"/>
  <headerFooter>
    <oddHeader xml:space="preserve">&amp;CBBVA USA Bancshares, Inc.: Regulatory Capital Components
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N101"/>
  <sheetViews>
    <sheetView topLeftCell="A63" zoomScaleNormal="100" workbookViewId="0">
      <selection activeCell="E69" sqref="E69:E101"/>
    </sheetView>
  </sheetViews>
  <sheetFormatPr defaultRowHeight="15"/>
  <cols>
    <col min="1" max="1" width="54.85546875" customWidth="1"/>
    <col min="2" max="2" width="2" customWidth="1"/>
    <col min="3" max="3" width="10.85546875" style="19" customWidth="1"/>
    <col min="4" max="4" width="1.7109375" style="19" customWidth="1"/>
    <col min="5" max="5" width="20.140625" customWidth="1"/>
    <col min="6" max="6" width="1.5703125" customWidth="1"/>
    <col min="7" max="7" width="12.85546875" customWidth="1"/>
    <col min="8" max="8" width="1.5703125" customWidth="1"/>
    <col min="9" max="9" width="19.85546875" customWidth="1"/>
    <col min="10" max="10" width="21.42578125" customWidth="1"/>
    <col min="11" max="11" width="24.5703125" customWidth="1"/>
    <col min="12" max="12" width="20.7109375" customWidth="1"/>
    <col min="13" max="13" width="21.42578125" customWidth="1"/>
    <col min="14" max="14" width="23.85546875" customWidth="1"/>
    <col min="15" max="15" width="26.5703125" customWidth="1"/>
  </cols>
  <sheetData>
    <row r="1" spans="1:13">
      <c r="A1" t="s">
        <v>125</v>
      </c>
    </row>
    <row r="3" spans="1:13">
      <c r="C3" s="19" t="s">
        <v>23</v>
      </c>
      <c r="E3" s="19" t="s">
        <v>17</v>
      </c>
      <c r="F3" s="19"/>
      <c r="G3" s="19"/>
      <c r="H3" s="19"/>
      <c r="I3" s="19" t="s">
        <v>18</v>
      </c>
      <c r="J3" s="19" t="s">
        <v>19</v>
      </c>
      <c r="K3" s="19" t="s">
        <v>20</v>
      </c>
      <c r="L3" s="19" t="s">
        <v>21</v>
      </c>
      <c r="M3" s="19" t="s">
        <v>22</v>
      </c>
    </row>
    <row r="4" spans="1:13">
      <c r="E4" s="19" t="s">
        <v>25</v>
      </c>
      <c r="F4" s="19"/>
      <c r="G4" s="19"/>
      <c r="H4" s="19"/>
      <c r="I4" s="19" t="s">
        <v>24</v>
      </c>
      <c r="J4" s="2">
        <v>0</v>
      </c>
      <c r="K4" s="2">
        <v>0.2</v>
      </c>
      <c r="L4" s="2">
        <v>0.5</v>
      </c>
      <c r="M4" s="2">
        <v>1</v>
      </c>
    </row>
    <row r="7" spans="1:13">
      <c r="A7" s="3" t="s">
        <v>26</v>
      </c>
    </row>
    <row r="9" spans="1:13">
      <c r="A9" t="s">
        <v>27</v>
      </c>
      <c r="C9" s="19">
        <v>34</v>
      </c>
      <c r="E9" s="13">
        <f>SUM(I9:M9)</f>
        <v>2315521</v>
      </c>
      <c r="F9" s="13"/>
      <c r="G9" s="13"/>
      <c r="H9" s="13"/>
      <c r="I9" s="13">
        <v>0</v>
      </c>
      <c r="J9" s="13">
        <v>1571677</v>
      </c>
      <c r="K9" s="13">
        <v>743844</v>
      </c>
      <c r="L9" s="14"/>
      <c r="M9" s="13">
        <v>0</v>
      </c>
    </row>
    <row r="10" spans="1:13">
      <c r="A10" t="s">
        <v>28</v>
      </c>
      <c r="C10" s="19">
        <v>35</v>
      </c>
      <c r="E10" s="13">
        <f t="shared" ref="E10:E17" si="0">SUM(I10:M10)</f>
        <v>0</v>
      </c>
      <c r="F10" s="13"/>
      <c r="G10" s="13"/>
      <c r="H10" s="13"/>
      <c r="I10" s="13">
        <v>0</v>
      </c>
      <c r="J10" s="13">
        <v>0</v>
      </c>
      <c r="K10" s="13">
        <v>0</v>
      </c>
      <c r="L10" s="13">
        <v>0</v>
      </c>
      <c r="M10" s="13">
        <v>0</v>
      </c>
    </row>
    <row r="11" spans="1:13">
      <c r="A11" t="s">
        <v>29</v>
      </c>
      <c r="C11" s="19">
        <v>36</v>
      </c>
      <c r="E11" s="13">
        <f t="shared" si="0"/>
        <v>7559959</v>
      </c>
      <c r="F11" s="13"/>
      <c r="G11" s="13"/>
      <c r="H11" s="13"/>
      <c r="I11" s="13">
        <v>22208</v>
      </c>
      <c r="J11" s="13">
        <v>139833</v>
      </c>
      <c r="K11" s="13">
        <v>6644009</v>
      </c>
      <c r="L11" s="13">
        <v>45368</v>
      </c>
      <c r="M11" s="13">
        <v>708541</v>
      </c>
    </row>
    <row r="12" spans="1:13">
      <c r="A12" t="s">
        <v>76</v>
      </c>
      <c r="C12" s="19">
        <v>37</v>
      </c>
      <c r="E12" s="13">
        <f t="shared" si="0"/>
        <v>0</v>
      </c>
      <c r="F12" s="13"/>
      <c r="G12" s="13"/>
      <c r="H12" s="13"/>
      <c r="I12" s="14"/>
      <c r="J12" s="13">
        <v>0</v>
      </c>
      <c r="K12" s="13">
        <v>0</v>
      </c>
      <c r="L12" s="14"/>
      <c r="M12" s="13">
        <v>0</v>
      </c>
    </row>
    <row r="13" spans="1:13">
      <c r="A13" t="s">
        <v>30</v>
      </c>
      <c r="C13" s="19">
        <v>38</v>
      </c>
      <c r="E13" s="13">
        <f t="shared" si="0"/>
        <v>22998</v>
      </c>
      <c r="F13" s="13"/>
      <c r="G13" s="13"/>
      <c r="H13" s="13"/>
      <c r="I13" s="13">
        <v>0</v>
      </c>
      <c r="J13" s="13">
        <v>0</v>
      </c>
      <c r="K13" s="13">
        <v>16614</v>
      </c>
      <c r="L13" s="13">
        <v>6384</v>
      </c>
      <c r="M13" s="13">
        <v>0</v>
      </c>
    </row>
    <row r="14" spans="1:13">
      <c r="A14" t="s">
        <v>31</v>
      </c>
      <c r="C14" s="19">
        <v>39</v>
      </c>
      <c r="E14" s="13">
        <f t="shared" si="0"/>
        <v>40235277</v>
      </c>
      <c r="F14" s="13"/>
      <c r="G14" s="13"/>
      <c r="H14" s="13"/>
      <c r="I14" s="13">
        <v>0</v>
      </c>
      <c r="J14" s="13">
        <v>0</v>
      </c>
      <c r="K14" s="13">
        <v>265127</v>
      </c>
      <c r="L14" s="13">
        <v>1679714</v>
      </c>
      <c r="M14" s="13">
        <v>38290436</v>
      </c>
    </row>
    <row r="15" spans="1:13">
      <c r="A15" t="s">
        <v>32</v>
      </c>
      <c r="C15" s="19">
        <v>40</v>
      </c>
      <c r="E15" s="13">
        <f t="shared" si="0"/>
        <v>901382</v>
      </c>
      <c r="F15" s="13"/>
      <c r="G15" s="13"/>
      <c r="H15" s="13"/>
      <c r="I15" s="13">
        <v>901382</v>
      </c>
      <c r="J15" s="14"/>
      <c r="K15" s="14"/>
      <c r="L15" s="14"/>
      <c r="M15" s="14"/>
    </row>
    <row r="16" spans="1:13">
      <c r="A16" t="s">
        <v>33</v>
      </c>
      <c r="C16" s="19">
        <v>41</v>
      </c>
      <c r="E16" s="13">
        <f t="shared" si="0"/>
        <v>546072</v>
      </c>
      <c r="F16" s="13"/>
      <c r="G16" s="13"/>
      <c r="H16" s="13"/>
      <c r="I16" s="13">
        <v>428010</v>
      </c>
      <c r="J16" s="13">
        <v>0</v>
      </c>
      <c r="K16" s="13">
        <v>8385</v>
      </c>
      <c r="L16" s="13">
        <v>19232</v>
      </c>
      <c r="M16" s="13">
        <v>90445</v>
      </c>
    </row>
    <row r="17" spans="1:13">
      <c r="A17" t="s">
        <v>34</v>
      </c>
      <c r="C17" s="19">
        <v>42</v>
      </c>
      <c r="E17" s="13">
        <f t="shared" si="0"/>
        <v>4222638</v>
      </c>
      <c r="F17" s="13"/>
      <c r="G17" s="13"/>
      <c r="H17" s="13"/>
      <c r="I17" s="13">
        <v>464663</v>
      </c>
      <c r="J17" s="13">
        <v>197974</v>
      </c>
      <c r="K17" s="13">
        <v>152592</v>
      </c>
      <c r="L17" s="13">
        <v>8901</v>
      </c>
      <c r="M17" s="13">
        <v>3398508</v>
      </c>
    </row>
    <row r="18" spans="1:13">
      <c r="A18" t="s">
        <v>35</v>
      </c>
      <c r="C18" s="19">
        <v>43</v>
      </c>
      <c r="E18" s="13">
        <f>SUM(E9:E14,E16:E17)-E15</f>
        <v>54001083</v>
      </c>
      <c r="F18" s="13">
        <f t="shared" ref="F18:M18" si="1">SUM(F9:F14,F16:F17)-F15</f>
        <v>0</v>
      </c>
      <c r="G18" s="13" t="s">
        <v>77</v>
      </c>
      <c r="H18" s="13" t="s">
        <v>77</v>
      </c>
      <c r="I18" s="13">
        <f t="shared" si="1"/>
        <v>13499</v>
      </c>
      <c r="J18" s="13">
        <f t="shared" si="1"/>
        <v>1909484</v>
      </c>
      <c r="K18" s="13">
        <f t="shared" si="1"/>
        <v>7830571</v>
      </c>
      <c r="L18" s="13">
        <f t="shared" si="1"/>
        <v>1759599</v>
      </c>
      <c r="M18" s="13">
        <f t="shared" si="1"/>
        <v>42487930</v>
      </c>
    </row>
    <row r="20" spans="1:13">
      <c r="J20" s="131" t="s">
        <v>53</v>
      </c>
      <c r="K20" s="131"/>
      <c r="L20" s="131"/>
      <c r="M20" s="131"/>
    </row>
    <row r="21" spans="1:13">
      <c r="E21" s="19" t="s">
        <v>17</v>
      </c>
      <c r="F21" s="19"/>
      <c r="G21" s="19"/>
      <c r="H21" s="19"/>
      <c r="I21" s="19" t="s">
        <v>18</v>
      </c>
      <c r="J21" s="19" t="s">
        <v>19</v>
      </c>
      <c r="K21" s="19" t="s">
        <v>20</v>
      </c>
      <c r="L21" s="19" t="s">
        <v>21</v>
      </c>
      <c r="M21" s="19" t="s">
        <v>22</v>
      </c>
    </row>
    <row r="22" spans="1:13" ht="34.5">
      <c r="A22" s="3" t="s">
        <v>36</v>
      </c>
      <c r="E22" s="5" t="s">
        <v>54</v>
      </c>
      <c r="F22" s="19"/>
      <c r="G22" s="4" t="s">
        <v>51</v>
      </c>
      <c r="H22" s="19"/>
      <c r="I22" s="5" t="s">
        <v>52</v>
      </c>
      <c r="J22" s="2">
        <v>0</v>
      </c>
      <c r="K22" s="2">
        <v>0.2</v>
      </c>
      <c r="L22" s="2">
        <v>0.5</v>
      </c>
      <c r="M22" s="2">
        <v>1</v>
      </c>
    </row>
    <row r="24" spans="1:13">
      <c r="A24" t="s">
        <v>37</v>
      </c>
      <c r="C24" s="19">
        <v>44</v>
      </c>
      <c r="E24" s="13"/>
      <c r="G24" s="19" t="s">
        <v>55</v>
      </c>
      <c r="I24" s="13">
        <f>SUM(J24:M24)</f>
        <v>8937414</v>
      </c>
      <c r="J24" s="13">
        <v>917623</v>
      </c>
      <c r="K24" s="13">
        <v>1142807</v>
      </c>
      <c r="L24" s="13">
        <v>0</v>
      </c>
      <c r="M24" s="13">
        <v>6876984</v>
      </c>
    </row>
    <row r="25" spans="1:13">
      <c r="A25" t="s">
        <v>38</v>
      </c>
      <c r="C25" s="19">
        <v>45</v>
      </c>
      <c r="E25" s="13"/>
      <c r="G25" s="7">
        <v>0.5</v>
      </c>
      <c r="I25" s="13">
        <f t="shared" ref="I25:I35" si="2">SUM(J25:M25)</f>
        <v>488693</v>
      </c>
      <c r="J25" s="13">
        <v>6842</v>
      </c>
      <c r="K25" s="13">
        <v>89404</v>
      </c>
      <c r="L25" s="13">
        <v>0</v>
      </c>
      <c r="M25" s="13">
        <v>392447</v>
      </c>
    </row>
    <row r="26" spans="1:13">
      <c r="A26" t="s">
        <v>39</v>
      </c>
      <c r="C26" s="19">
        <v>46</v>
      </c>
      <c r="E26" s="13"/>
      <c r="G26" s="7">
        <v>0.2</v>
      </c>
      <c r="I26" s="13">
        <f t="shared" si="2"/>
        <v>22615</v>
      </c>
      <c r="J26" s="13">
        <v>360</v>
      </c>
      <c r="K26" s="13">
        <v>1635</v>
      </c>
      <c r="L26" s="13">
        <v>0</v>
      </c>
      <c r="M26" s="13">
        <v>20620</v>
      </c>
    </row>
    <row r="27" spans="1:13">
      <c r="A27" t="s">
        <v>40</v>
      </c>
      <c r="C27" s="19">
        <v>47</v>
      </c>
      <c r="E27" s="13"/>
      <c r="G27" s="7">
        <v>1</v>
      </c>
      <c r="I27" s="13">
        <f t="shared" si="2"/>
        <v>0</v>
      </c>
      <c r="J27" s="13">
        <v>0</v>
      </c>
      <c r="K27" s="13">
        <v>0</v>
      </c>
      <c r="L27" s="14"/>
      <c r="M27" s="13">
        <v>0</v>
      </c>
    </row>
    <row r="28" spans="1:13">
      <c r="A28" t="s">
        <v>41</v>
      </c>
      <c r="C28" s="19">
        <v>48</v>
      </c>
      <c r="E28" s="13"/>
      <c r="G28" s="7">
        <v>1</v>
      </c>
      <c r="I28" s="13">
        <f t="shared" si="2"/>
        <v>610673</v>
      </c>
      <c r="J28" s="13">
        <v>610673</v>
      </c>
      <c r="K28" s="13">
        <v>0</v>
      </c>
      <c r="L28" s="13">
        <v>0</v>
      </c>
      <c r="M28" s="13">
        <v>0</v>
      </c>
    </row>
    <row r="29" spans="1:13">
      <c r="A29" t="s">
        <v>42</v>
      </c>
      <c r="C29" s="19">
        <v>49</v>
      </c>
      <c r="E29" s="13"/>
      <c r="G29" s="7">
        <v>1</v>
      </c>
      <c r="I29" s="13">
        <f t="shared" si="2"/>
        <v>0</v>
      </c>
      <c r="J29" s="13">
        <v>0</v>
      </c>
      <c r="K29" s="13">
        <v>0</v>
      </c>
      <c r="L29" s="13">
        <v>0</v>
      </c>
      <c r="M29" s="13">
        <v>0</v>
      </c>
    </row>
    <row r="30" spans="1:13">
      <c r="A30" t="s">
        <v>43</v>
      </c>
      <c r="C30" s="19">
        <v>50</v>
      </c>
      <c r="E30" s="13"/>
      <c r="G30" s="19">
        <v>12.5</v>
      </c>
      <c r="I30" s="13">
        <f t="shared" si="2"/>
        <v>0</v>
      </c>
      <c r="J30" s="14"/>
      <c r="K30" s="14"/>
      <c r="L30" s="14"/>
      <c r="M30" s="13">
        <v>0</v>
      </c>
    </row>
    <row r="31" spans="1:13">
      <c r="A31" t="s">
        <v>44</v>
      </c>
      <c r="C31" s="19">
        <v>51</v>
      </c>
      <c r="E31" s="13"/>
      <c r="G31" s="7">
        <v>1</v>
      </c>
      <c r="I31" s="13">
        <f t="shared" si="2"/>
        <v>0</v>
      </c>
      <c r="J31" s="13">
        <v>0</v>
      </c>
      <c r="K31" s="13">
        <v>0</v>
      </c>
      <c r="L31" s="13">
        <v>0</v>
      </c>
      <c r="M31" s="13">
        <v>0</v>
      </c>
    </row>
    <row r="32" spans="1:13">
      <c r="A32" t="s">
        <v>45</v>
      </c>
      <c r="C32" s="19">
        <v>52</v>
      </c>
      <c r="E32" s="13"/>
      <c r="G32" s="7">
        <v>1</v>
      </c>
      <c r="I32" s="13">
        <f t="shared" si="2"/>
        <v>133</v>
      </c>
      <c r="J32" s="13">
        <v>0</v>
      </c>
      <c r="K32" s="13">
        <v>0</v>
      </c>
      <c r="L32" s="13">
        <v>0</v>
      </c>
      <c r="M32" s="13">
        <v>133</v>
      </c>
    </row>
    <row r="33" spans="1:13">
      <c r="A33" t="s">
        <v>46</v>
      </c>
      <c r="C33" s="19" t="s">
        <v>49</v>
      </c>
      <c r="E33" s="13"/>
      <c r="G33" s="7">
        <v>0.5</v>
      </c>
      <c r="I33" s="13">
        <f t="shared" si="2"/>
        <v>6674705</v>
      </c>
      <c r="J33" s="13">
        <v>0</v>
      </c>
      <c r="K33" s="13">
        <v>56050</v>
      </c>
      <c r="L33" s="13">
        <v>0</v>
      </c>
      <c r="M33" s="13">
        <v>6618655</v>
      </c>
    </row>
    <row r="34" spans="1:13">
      <c r="A34" t="s">
        <v>47</v>
      </c>
      <c r="C34" s="19" t="s">
        <v>50</v>
      </c>
      <c r="E34" s="13"/>
      <c r="G34" s="7">
        <v>0.1</v>
      </c>
      <c r="I34" s="13">
        <f t="shared" si="2"/>
        <v>10000</v>
      </c>
      <c r="J34" s="13">
        <v>0</v>
      </c>
      <c r="K34" s="13">
        <v>0</v>
      </c>
      <c r="L34" s="13">
        <v>0</v>
      </c>
      <c r="M34" s="13">
        <v>10000</v>
      </c>
    </row>
    <row r="35" spans="1:13">
      <c r="A35" t="s">
        <v>48</v>
      </c>
      <c r="C35" s="19">
        <v>54</v>
      </c>
      <c r="E35" s="13"/>
      <c r="G35" s="19"/>
      <c r="I35" s="13">
        <f t="shared" si="2"/>
        <v>954517</v>
      </c>
      <c r="J35" s="13">
        <v>0</v>
      </c>
      <c r="K35" s="13">
        <v>319500</v>
      </c>
      <c r="L35" s="13">
        <v>635017</v>
      </c>
      <c r="M35" s="14"/>
    </row>
    <row r="36" spans="1:13">
      <c r="G36" s="19"/>
      <c r="I36" s="13"/>
      <c r="J36" s="13" t="s">
        <v>77</v>
      </c>
      <c r="K36" s="13" t="s">
        <v>77</v>
      </c>
      <c r="L36" s="13" t="s">
        <v>77</v>
      </c>
      <c r="M36" s="13"/>
    </row>
    <row r="37" spans="1:13" s="8" customFormat="1">
      <c r="A37" s="8" t="s">
        <v>68</v>
      </c>
      <c r="C37" s="9"/>
      <c r="D37" s="9"/>
      <c r="G37" s="9"/>
      <c r="I37" s="15">
        <f>SUM(I24:I35)</f>
        <v>17698750</v>
      </c>
      <c r="J37" s="15">
        <f>SUM(J24:J36)</f>
        <v>1535498</v>
      </c>
      <c r="K37" s="15">
        <f>SUM(K24:K36)</f>
        <v>1609396</v>
      </c>
      <c r="L37" s="15">
        <f>SUM(L24:L36)</f>
        <v>635017</v>
      </c>
      <c r="M37" s="15">
        <f t="shared" ref="M37" si="3">SUM(M24:M35)</f>
        <v>13918839</v>
      </c>
    </row>
    <row r="39" spans="1:13">
      <c r="A39" s="3" t="s">
        <v>56</v>
      </c>
    </row>
    <row r="41" spans="1:13">
      <c r="A41" t="s">
        <v>57</v>
      </c>
    </row>
    <row r="42" spans="1:13">
      <c r="A42" t="s">
        <v>58</v>
      </c>
      <c r="C42" s="19">
        <v>55</v>
      </c>
      <c r="I42" s="13"/>
      <c r="J42" s="13">
        <f>SUM(J18,J37)</f>
        <v>3444982</v>
      </c>
      <c r="K42" s="13">
        <f>SUM(K18,K37)</f>
        <v>9439967</v>
      </c>
      <c r="L42" s="13">
        <f>SUM(L18,L37)</f>
        <v>2394616</v>
      </c>
      <c r="M42" s="13">
        <f>SUM(M18,M37)</f>
        <v>56406769</v>
      </c>
    </row>
    <row r="43" spans="1:13">
      <c r="A43" t="s">
        <v>59</v>
      </c>
      <c r="C43" s="19">
        <v>56</v>
      </c>
      <c r="J43" s="10">
        <v>0</v>
      </c>
      <c r="K43" s="10">
        <v>0.2</v>
      </c>
      <c r="L43" s="10">
        <v>0.5</v>
      </c>
      <c r="M43" s="10">
        <v>1</v>
      </c>
    </row>
    <row r="44" spans="1:13">
      <c r="A44" t="s">
        <v>60</v>
      </c>
      <c r="C44" s="19">
        <v>57</v>
      </c>
      <c r="I44" s="13"/>
      <c r="J44" s="13">
        <f>J42*J43</f>
        <v>0</v>
      </c>
      <c r="K44" s="13">
        <f t="shared" ref="K44:M44" si="4">K42*K43</f>
        <v>1887993.4000000001</v>
      </c>
      <c r="L44" s="13">
        <f t="shared" si="4"/>
        <v>1197308</v>
      </c>
      <c r="M44" s="13">
        <f t="shared" si="4"/>
        <v>56406769</v>
      </c>
    </row>
    <row r="45" spans="1:13">
      <c r="A45" t="s">
        <v>61</v>
      </c>
      <c r="C45" s="19">
        <v>58</v>
      </c>
      <c r="I45" s="13"/>
      <c r="J45" s="13"/>
      <c r="K45" s="13"/>
      <c r="L45" s="13"/>
      <c r="M45" s="13">
        <v>203717</v>
      </c>
    </row>
    <row r="46" spans="1:13">
      <c r="A46" t="s">
        <v>62</v>
      </c>
      <c r="C46" s="19">
        <v>59</v>
      </c>
      <c r="I46" s="13"/>
      <c r="J46" s="13"/>
      <c r="K46" s="13"/>
      <c r="L46" s="13"/>
      <c r="M46" s="13">
        <f>SUM(J44:M44,M45)</f>
        <v>59695787.399999999</v>
      </c>
    </row>
    <row r="47" spans="1:13">
      <c r="A47" t="s">
        <v>63</v>
      </c>
      <c r="I47" s="13"/>
      <c r="J47" s="13"/>
      <c r="K47" s="13"/>
      <c r="L47" s="13"/>
      <c r="M47" s="14"/>
    </row>
    <row r="48" spans="1:13">
      <c r="A48" t="s">
        <v>64</v>
      </c>
      <c r="I48" s="13"/>
      <c r="J48" s="13"/>
      <c r="K48" s="13"/>
      <c r="L48" s="13"/>
      <c r="M48" s="14"/>
    </row>
    <row r="49" spans="1:14">
      <c r="A49" t="s">
        <v>65</v>
      </c>
      <c r="C49" s="19">
        <v>60</v>
      </c>
      <c r="I49" s="13"/>
      <c r="J49" s="13"/>
      <c r="K49" s="13"/>
      <c r="L49" s="13"/>
      <c r="M49" s="13">
        <v>189469</v>
      </c>
    </row>
    <row r="50" spans="1:14">
      <c r="A50" t="s">
        <v>66</v>
      </c>
      <c r="C50" s="19">
        <v>61</v>
      </c>
      <c r="I50" s="13"/>
      <c r="J50" s="13"/>
      <c r="K50" s="13"/>
      <c r="L50" s="13"/>
      <c r="M50" s="13">
        <v>0</v>
      </c>
    </row>
    <row r="51" spans="1:14">
      <c r="A51" t="s">
        <v>67</v>
      </c>
      <c r="C51" s="19">
        <v>62</v>
      </c>
      <c r="I51" s="13"/>
      <c r="J51" s="13"/>
      <c r="K51" s="13"/>
      <c r="L51" s="13"/>
      <c r="M51" s="13">
        <f>M46-M49-M50</f>
        <v>59506318.399999999</v>
      </c>
    </row>
    <row r="52" spans="1:14">
      <c r="I52" s="13"/>
      <c r="J52" s="13"/>
      <c r="K52" s="13"/>
      <c r="L52" s="13"/>
      <c r="M52" s="13"/>
    </row>
    <row r="53" spans="1:14">
      <c r="A53" s="3" t="s">
        <v>74</v>
      </c>
    </row>
    <row r="54" spans="1:14">
      <c r="A54" s="3"/>
    </row>
    <row r="55" spans="1:14">
      <c r="A55" s="11" t="s">
        <v>73</v>
      </c>
    </row>
    <row r="57" spans="1:14">
      <c r="A57" t="s">
        <v>69</v>
      </c>
      <c r="C57" s="19">
        <v>11</v>
      </c>
      <c r="E57" s="13">
        <v>6027307</v>
      </c>
    </row>
    <row r="58" spans="1:14">
      <c r="A58" t="s">
        <v>70</v>
      </c>
      <c r="C58" s="19">
        <v>21</v>
      </c>
      <c r="E58" s="13">
        <v>8650895</v>
      </c>
    </row>
    <row r="60" spans="1:14">
      <c r="A60" t="s">
        <v>71</v>
      </c>
      <c r="C60" s="19">
        <v>32</v>
      </c>
      <c r="E60" s="12">
        <v>0.1013</v>
      </c>
      <c r="N60" s="13"/>
    </row>
    <row r="61" spans="1:14">
      <c r="A61" t="s">
        <v>72</v>
      </c>
      <c r="C61" s="19">
        <v>33</v>
      </c>
      <c r="E61" s="12">
        <v>0.1454</v>
      </c>
      <c r="N61" s="13"/>
    </row>
    <row r="63" spans="1:14">
      <c r="A63" s="11" t="s">
        <v>75</v>
      </c>
    </row>
    <row r="65" spans="1:5">
      <c r="A65" t="s">
        <v>71</v>
      </c>
      <c r="C65" s="19">
        <v>32</v>
      </c>
      <c r="E65" s="12">
        <f>E57/M51</f>
        <v>0.10128852132112412</v>
      </c>
    </row>
    <row r="66" spans="1:5">
      <c r="A66" t="s">
        <v>72</v>
      </c>
      <c r="C66" s="19">
        <v>33</v>
      </c>
      <c r="E66" s="12">
        <f>E58/M51</f>
        <v>0.14537775538135123</v>
      </c>
    </row>
    <row r="69" spans="1:5">
      <c r="A69" s="3" t="s">
        <v>78</v>
      </c>
    </row>
    <row r="71" spans="1:5">
      <c r="A71" t="s">
        <v>79</v>
      </c>
      <c r="E71" s="13">
        <f>I18+(K18*0.2)+(L18*0.5)+M18</f>
        <v>44947342.700000003</v>
      </c>
    </row>
    <row r="72" spans="1:5">
      <c r="A72" t="s">
        <v>80</v>
      </c>
      <c r="E72" s="13">
        <f>(K37*0.2)+(L37*0.5)+M37</f>
        <v>14558226.699999999</v>
      </c>
    </row>
    <row r="73" spans="1:5">
      <c r="A73" t="s">
        <v>88</v>
      </c>
      <c r="E73" s="13">
        <f>E71+E72</f>
        <v>59505569.400000006</v>
      </c>
    </row>
    <row r="75" spans="1:5">
      <c r="A75" t="s">
        <v>81</v>
      </c>
      <c r="E75" s="10">
        <f>E71/E73</f>
        <v>0.7553468213682869</v>
      </c>
    </row>
    <row r="76" spans="1:5">
      <c r="A76" t="s">
        <v>82</v>
      </c>
      <c r="E76" s="10">
        <f>E72/E73</f>
        <v>0.24465317863171304</v>
      </c>
    </row>
    <row r="78" spans="1:5">
      <c r="A78" t="s">
        <v>83</v>
      </c>
      <c r="E78" s="13">
        <f>(K35*0.2)+(L35*0.5)+M35</f>
        <v>381408.5</v>
      </c>
    </row>
    <row r="79" spans="1:5">
      <c r="A79" t="s">
        <v>84</v>
      </c>
      <c r="E79" s="10">
        <f>E78/E72</f>
        <v>2.619882955937209E-2</v>
      </c>
    </row>
    <row r="80" spans="1:5">
      <c r="A80" t="s">
        <v>85</v>
      </c>
      <c r="E80" s="10">
        <f>E78/E73</f>
        <v>6.4096269281308646E-3</v>
      </c>
    </row>
    <row r="82" spans="1:5">
      <c r="A82" t="s">
        <v>89</v>
      </c>
      <c r="E82" s="13">
        <f>(K13*0.2)+(L13*0.5)+M13+(K14*0.2)+(L14*0.5)+M14-((K15*0.2)+(L15*0.5)+M15)</f>
        <v>39189833.200000003</v>
      </c>
    </row>
    <row r="83" spans="1:5">
      <c r="A83" t="s">
        <v>86</v>
      </c>
      <c r="E83" s="10">
        <f>E82/E71</f>
        <v>0.87190545304472467</v>
      </c>
    </row>
    <row r="84" spans="1:5">
      <c r="A84" t="s">
        <v>87</v>
      </c>
      <c r="E84" s="10">
        <f>E82/E73</f>
        <v>0.65859101249100893</v>
      </c>
    </row>
    <row r="86" spans="1:5">
      <c r="A86" t="s">
        <v>90</v>
      </c>
      <c r="E86" s="10">
        <f>J35/I35</f>
        <v>0</v>
      </c>
    </row>
    <row r="87" spans="1:5">
      <c r="A87" t="s">
        <v>91</v>
      </c>
      <c r="E87" s="10">
        <f>K35/I35</f>
        <v>0.33472426368519365</v>
      </c>
    </row>
    <row r="88" spans="1:5">
      <c r="A88" t="s">
        <v>92</v>
      </c>
      <c r="E88" s="10">
        <f>L35/I35</f>
        <v>0.6652757363148063</v>
      </c>
    </row>
    <row r="89" spans="1:5">
      <c r="A89" t="s">
        <v>93</v>
      </c>
      <c r="E89" s="10">
        <f>M35/I35</f>
        <v>0</v>
      </c>
    </row>
    <row r="91" spans="1:5">
      <c r="A91" t="s">
        <v>96</v>
      </c>
      <c r="E91" s="13">
        <v>53737736</v>
      </c>
    </row>
    <row r="92" spans="1:5">
      <c r="A92" t="s">
        <v>97</v>
      </c>
      <c r="E92" s="12">
        <f>E73/E91</f>
        <v>1.1073330182722996</v>
      </c>
    </row>
    <row r="94" spans="1:5">
      <c r="A94" t="s">
        <v>107</v>
      </c>
      <c r="E94" s="13">
        <f>E18+I37</f>
        <v>71699833</v>
      </c>
    </row>
    <row r="95" spans="1:5">
      <c r="A95" t="s">
        <v>105</v>
      </c>
      <c r="E95" s="12">
        <f>I18/E94</f>
        <v>1.882710103383365E-4</v>
      </c>
    </row>
    <row r="96" spans="1:5">
      <c r="A96" t="s">
        <v>100</v>
      </c>
      <c r="E96" s="12">
        <f>J42/$E$94</f>
        <v>4.8047280668003789E-2</v>
      </c>
    </row>
    <row r="97" spans="1:5">
      <c r="A97" t="s">
        <v>102</v>
      </c>
      <c r="E97" s="12">
        <f>K42/$E$94</f>
        <v>0.13165953956963888</v>
      </c>
    </row>
    <row r="98" spans="1:5">
      <c r="A98" t="s">
        <v>103</v>
      </c>
      <c r="E98" s="12">
        <f>L42/$E$94</f>
        <v>3.3397790480209348E-2</v>
      </c>
    </row>
    <row r="99" spans="1:5">
      <c r="A99" t="s">
        <v>104</v>
      </c>
      <c r="E99" s="12">
        <f>M42/$E$94</f>
        <v>0.78670711827180961</v>
      </c>
    </row>
    <row r="100" spans="1:5">
      <c r="A100" t="s">
        <v>101</v>
      </c>
    </row>
    <row r="101" spans="1:5">
      <c r="A101" t="s">
        <v>106</v>
      </c>
      <c r="E101" s="12">
        <f>SUM(E95:E99)</f>
        <v>1</v>
      </c>
    </row>
  </sheetData>
  <mergeCells count="1">
    <mergeCell ref="J20:M20"/>
  </mergeCells>
  <printOptions gridLines="1"/>
  <pageMargins left="0.7" right="0.7" top="1" bottom="0.75" header="0.3" footer="0.3"/>
  <pageSetup scale="90" orientation="portrait" horizontalDpi="4294967293" verticalDpi="0" r:id="rId1"/>
  <headerFooter>
    <oddHeader>&amp;CComerica Incorporated Regulatory Capital Components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G43"/>
  <sheetViews>
    <sheetView topLeftCell="O1" workbookViewId="0">
      <selection activeCell="O9" sqref="A9:XFD9"/>
    </sheetView>
  </sheetViews>
  <sheetFormatPr defaultRowHeight="15"/>
  <cols>
    <col min="1" max="1" width="56.42578125" customWidth="1"/>
    <col min="2" max="2" width="2.28515625" customWidth="1"/>
    <col min="3" max="8" width="12.7109375" style="24" customWidth="1"/>
    <col min="9" max="9" width="1.5703125" style="24" customWidth="1"/>
    <col min="10" max="10" width="15.7109375" style="24" customWidth="1"/>
    <col min="11" max="11" width="1.7109375" style="24" customWidth="1"/>
    <col min="12" max="16" width="12.7109375" style="24" customWidth="1"/>
    <col min="17" max="17" width="14.5703125" style="24" customWidth="1"/>
    <col min="18" max="18" width="1.7109375" style="24" customWidth="1"/>
    <col min="19" max="19" width="15.7109375" style="24" customWidth="1"/>
    <col min="20" max="20" width="1.85546875" style="24" customWidth="1"/>
    <col min="21" max="26" width="12.7109375" style="24" customWidth="1"/>
    <col min="27" max="27" width="1.5703125" style="24" customWidth="1"/>
    <col min="28" max="28" width="15.5703125" style="24" customWidth="1"/>
    <col min="29" max="29" width="1.42578125" style="24" customWidth="1"/>
    <col min="30" max="30" width="55.7109375" style="24" customWidth="1"/>
    <col min="31" max="31" width="14.85546875" style="24" customWidth="1"/>
    <col min="32" max="32" width="18" style="24" customWidth="1"/>
    <col min="33" max="33" width="16.7109375" style="24" customWidth="1"/>
  </cols>
  <sheetData>
    <row r="1" spans="1:33">
      <c r="A1" s="22" t="s">
        <v>130</v>
      </c>
      <c r="AD1" s="22" t="s">
        <v>130</v>
      </c>
    </row>
    <row r="2" spans="1:33">
      <c r="A2" s="22" t="s">
        <v>0</v>
      </c>
      <c r="AD2" s="22" t="s">
        <v>0</v>
      </c>
    </row>
    <row r="3" spans="1:33">
      <c r="A3" s="22" t="s">
        <v>131</v>
      </c>
      <c r="AD3" s="22" t="s">
        <v>131</v>
      </c>
    </row>
    <row r="4" spans="1:33">
      <c r="A4" s="22" t="s">
        <v>132</v>
      </c>
      <c r="AD4" s="22" t="s">
        <v>132</v>
      </c>
    </row>
    <row r="6" spans="1:33" s="21" customFormat="1" ht="46.5">
      <c r="A6" s="26" t="s">
        <v>129</v>
      </c>
      <c r="C6" s="5" t="s">
        <v>1</v>
      </c>
      <c r="D6" s="5" t="s">
        <v>2</v>
      </c>
      <c r="E6" s="5" t="s">
        <v>3</v>
      </c>
      <c r="F6" s="5" t="s">
        <v>4</v>
      </c>
      <c r="G6" s="5" t="s">
        <v>5</v>
      </c>
      <c r="H6" s="5" t="s">
        <v>6</v>
      </c>
      <c r="I6" s="5"/>
      <c r="J6" s="27" t="s">
        <v>127</v>
      </c>
      <c r="K6" s="5"/>
      <c r="L6" s="5" t="s">
        <v>14</v>
      </c>
      <c r="M6" s="5" t="s">
        <v>111</v>
      </c>
      <c r="N6" s="5" t="s">
        <v>15</v>
      </c>
      <c r="O6" s="5" t="s">
        <v>16</v>
      </c>
      <c r="P6" s="5" t="s">
        <v>13</v>
      </c>
      <c r="Q6" s="5" t="s">
        <v>12</v>
      </c>
      <c r="R6" s="5"/>
      <c r="S6" s="27" t="s">
        <v>138</v>
      </c>
      <c r="T6" s="5"/>
      <c r="U6" s="5" t="s">
        <v>7</v>
      </c>
      <c r="V6" s="5" t="s">
        <v>8</v>
      </c>
      <c r="W6" s="5" t="s">
        <v>109</v>
      </c>
      <c r="X6" s="5" t="s">
        <v>9</v>
      </c>
      <c r="Y6" s="5" t="s">
        <v>110</v>
      </c>
      <c r="Z6" s="5" t="s">
        <v>10</v>
      </c>
      <c r="AA6" s="5"/>
      <c r="AB6" s="27" t="s">
        <v>128</v>
      </c>
      <c r="AC6" s="27"/>
      <c r="AD6" s="26" t="s">
        <v>129</v>
      </c>
      <c r="AE6" s="27" t="s">
        <v>127</v>
      </c>
      <c r="AF6" s="27" t="s">
        <v>138</v>
      </c>
      <c r="AG6" s="27" t="s">
        <v>128</v>
      </c>
    </row>
    <row r="7" spans="1:33">
      <c r="A7" s="22" t="s">
        <v>11</v>
      </c>
      <c r="C7" s="24">
        <v>1</v>
      </c>
      <c r="D7" s="24">
        <v>2</v>
      </c>
      <c r="E7" s="24">
        <v>3</v>
      </c>
      <c r="F7" s="24">
        <v>4</v>
      </c>
      <c r="G7" s="24">
        <v>5</v>
      </c>
      <c r="H7" s="24">
        <v>6</v>
      </c>
      <c r="L7" s="24">
        <v>29</v>
      </c>
      <c r="M7" s="24">
        <v>30</v>
      </c>
      <c r="N7" s="24">
        <v>31</v>
      </c>
      <c r="O7" s="24">
        <v>32</v>
      </c>
      <c r="P7" s="24">
        <v>33</v>
      </c>
      <c r="Q7" s="24">
        <v>34</v>
      </c>
      <c r="U7" s="24">
        <v>45</v>
      </c>
      <c r="V7" s="24">
        <v>46</v>
      </c>
      <c r="W7" s="24">
        <v>47</v>
      </c>
      <c r="X7" s="24">
        <v>48</v>
      </c>
      <c r="Y7" s="24">
        <v>49</v>
      </c>
      <c r="Z7" s="24">
        <v>50</v>
      </c>
      <c r="AD7" s="22" t="s">
        <v>11</v>
      </c>
      <c r="AE7" s="28" t="s">
        <v>133</v>
      </c>
      <c r="AF7" s="28" t="s">
        <v>133</v>
      </c>
      <c r="AG7" s="28" t="s">
        <v>133</v>
      </c>
    </row>
    <row r="8" spans="1:33">
      <c r="A8" s="22"/>
      <c r="AD8" s="22"/>
    </row>
    <row r="9" spans="1:33" s="35" customFormat="1">
      <c r="A9" s="34" t="s">
        <v>137</v>
      </c>
      <c r="C9" s="36">
        <v>2268.3000000000002</v>
      </c>
      <c r="D9" s="36">
        <v>2117.6</v>
      </c>
      <c r="E9" s="36">
        <v>1913.9</v>
      </c>
      <c r="F9" s="36">
        <v>1258.0999999999999</v>
      </c>
      <c r="G9" s="36">
        <v>911.3</v>
      </c>
      <c r="H9" s="36">
        <v>807.7</v>
      </c>
      <c r="I9" s="37"/>
      <c r="J9" s="36">
        <f t="shared" ref="J9" si="0">SUM(C9:H9)/6</f>
        <v>1546.1499999999999</v>
      </c>
      <c r="K9" s="37"/>
      <c r="L9" s="36">
        <v>74.272999999999996</v>
      </c>
      <c r="M9" s="36">
        <v>64.305000000000007</v>
      </c>
      <c r="N9" s="36">
        <v>62.686</v>
      </c>
      <c r="O9" s="36">
        <v>54.244</v>
      </c>
      <c r="P9" s="36">
        <v>53.05</v>
      </c>
      <c r="Q9" s="36">
        <v>51.363999999999997</v>
      </c>
      <c r="R9" s="37"/>
      <c r="S9" s="36">
        <f>SUM(L9:Q9)/6</f>
        <v>59.986999999999995</v>
      </c>
      <c r="T9" s="37"/>
      <c r="U9" s="36">
        <v>21.873000000000001</v>
      </c>
      <c r="V9" s="36">
        <v>21.021999999999998</v>
      </c>
      <c r="W9" s="36">
        <v>19.768999999999998</v>
      </c>
      <c r="X9" s="36">
        <v>19.59</v>
      </c>
      <c r="Y9" s="36">
        <v>19.376000000000001</v>
      </c>
      <c r="Z9" s="36">
        <v>18.86</v>
      </c>
      <c r="AA9" s="37"/>
      <c r="AB9" s="36">
        <f>SUM(U9:Z9)/6</f>
        <v>20.081666666666667</v>
      </c>
      <c r="AC9" s="36"/>
      <c r="AD9" s="34" t="s">
        <v>136</v>
      </c>
      <c r="AE9" s="36">
        <v>1582.5829999999999</v>
      </c>
      <c r="AF9" s="36">
        <v>59.986999999999995</v>
      </c>
      <c r="AG9" s="36">
        <v>20.081666666666667</v>
      </c>
    </row>
    <row r="10" spans="1:33">
      <c r="J10" s="23"/>
      <c r="AD10" s="22"/>
      <c r="AE10" s="23"/>
    </row>
    <row r="11" spans="1:33">
      <c r="A11" s="3" t="s">
        <v>134</v>
      </c>
      <c r="J11" s="23"/>
      <c r="AD11" s="3" t="s">
        <v>135</v>
      </c>
      <c r="AE11" s="23"/>
    </row>
    <row r="12" spans="1:33">
      <c r="J12" s="23"/>
      <c r="AD12"/>
      <c r="AE12" s="23"/>
    </row>
    <row r="13" spans="1:33">
      <c r="A13" t="s">
        <v>79</v>
      </c>
      <c r="C13" s="23">
        <v>1414340712.4000001</v>
      </c>
      <c r="D13" s="23">
        <v>1314397200</v>
      </c>
      <c r="E13" s="23">
        <v>1108204900</v>
      </c>
      <c r="F13" s="23">
        <v>893717600</v>
      </c>
      <c r="G13" s="23">
        <v>489339300</v>
      </c>
      <c r="H13" s="23">
        <v>437581400</v>
      </c>
      <c r="J13" s="23">
        <f>SUM(C13:H13)/6</f>
        <v>942930185.39999998</v>
      </c>
      <c r="L13" s="23">
        <v>55989332.5</v>
      </c>
      <c r="M13" s="23">
        <v>54312212.700000003</v>
      </c>
      <c r="N13" s="23">
        <v>43989522.200000003</v>
      </c>
      <c r="O13" s="23">
        <v>44947342.700000003</v>
      </c>
      <c r="P13" s="23">
        <v>40544033.799999997</v>
      </c>
      <c r="Q13" s="23">
        <v>36896687.700000003</v>
      </c>
      <c r="S13" s="23">
        <f t="shared" ref="S13:S43" si="1">SUM(L13:Q13)/6</f>
        <v>46113188.600000001</v>
      </c>
      <c r="U13" s="23">
        <v>11222325</v>
      </c>
      <c r="V13" s="23">
        <v>12726832.4</v>
      </c>
      <c r="W13" s="23">
        <v>4746113.7</v>
      </c>
      <c r="X13" s="23">
        <v>11432553</v>
      </c>
      <c r="Y13" s="23">
        <v>7885062.7000000002</v>
      </c>
      <c r="Z13" s="23">
        <v>13775124.5</v>
      </c>
      <c r="AB13" s="23">
        <f t="shared" ref="AB13:AB43" si="2">SUM(U13:Z13)/6</f>
        <v>10298001.883333333</v>
      </c>
      <c r="AC13" s="23"/>
      <c r="AD13" t="s">
        <v>79</v>
      </c>
      <c r="AE13" s="23">
        <v>942930185.39999998</v>
      </c>
      <c r="AF13" s="23">
        <v>46113188.600000001</v>
      </c>
      <c r="AG13" s="23">
        <v>10298001.883333333</v>
      </c>
    </row>
    <row r="14" spans="1:33">
      <c r="A14" t="s">
        <v>80</v>
      </c>
      <c r="C14" s="23">
        <v>262001514.69999999</v>
      </c>
      <c r="D14" s="23">
        <v>282889200</v>
      </c>
      <c r="E14" s="23">
        <v>186406600</v>
      </c>
      <c r="F14" s="23">
        <v>165913300</v>
      </c>
      <c r="G14" s="23">
        <v>152417900</v>
      </c>
      <c r="H14" s="23">
        <v>112639500</v>
      </c>
      <c r="J14" s="23">
        <f t="shared" ref="J14:J43" si="3">SUM(C14:H14)/6</f>
        <v>193711335.78333333</v>
      </c>
      <c r="L14" s="23">
        <v>3675198.8</v>
      </c>
      <c r="M14" s="23">
        <v>6581</v>
      </c>
      <c r="N14" s="23">
        <v>5981569.5999999996</v>
      </c>
      <c r="O14" s="23">
        <v>14558226.699999999</v>
      </c>
      <c r="P14" s="23">
        <v>2756123.9</v>
      </c>
      <c r="Q14" s="23">
        <v>4408111.7</v>
      </c>
      <c r="S14" s="23">
        <f t="shared" si="1"/>
        <v>5230968.6166666662</v>
      </c>
      <c r="U14" s="23">
        <v>898436.3</v>
      </c>
      <c r="V14" s="23">
        <v>252222</v>
      </c>
      <c r="W14" s="23">
        <v>407402.5</v>
      </c>
      <c r="X14" s="23">
        <v>1394535</v>
      </c>
      <c r="Y14" s="23">
        <v>2073456</v>
      </c>
      <c r="Z14" s="23">
        <v>116771.4</v>
      </c>
      <c r="AB14" s="23">
        <f t="shared" si="2"/>
        <v>857137.20000000007</v>
      </c>
      <c r="AC14" s="23"/>
      <c r="AD14" t="s">
        <v>80</v>
      </c>
      <c r="AE14" s="23">
        <v>193711335.78333333</v>
      </c>
      <c r="AF14" s="23">
        <v>5230968.6166666662</v>
      </c>
      <c r="AG14" s="23">
        <v>857137.20000000007</v>
      </c>
    </row>
    <row r="15" spans="1:33">
      <c r="A15" t="s">
        <v>88</v>
      </c>
      <c r="C15" s="23">
        <v>1676342227.1000001</v>
      </c>
      <c r="D15" s="23">
        <v>1597286400</v>
      </c>
      <c r="E15" s="23">
        <v>1294611500</v>
      </c>
      <c r="F15" s="23">
        <v>1059630900</v>
      </c>
      <c r="G15" s="23">
        <v>641757200</v>
      </c>
      <c r="H15" s="23">
        <v>550220900</v>
      </c>
      <c r="J15" s="23">
        <f t="shared" si="3"/>
        <v>1136641521.1833334</v>
      </c>
      <c r="L15" s="23">
        <v>59664531.299999997</v>
      </c>
      <c r="M15" s="23">
        <v>54318793.700000003</v>
      </c>
      <c r="N15" s="23">
        <v>49971091.800000004</v>
      </c>
      <c r="O15" s="23">
        <v>59505569.400000006</v>
      </c>
      <c r="P15" s="23">
        <v>43300157.699999996</v>
      </c>
      <c r="Q15" s="23">
        <v>41304799.400000006</v>
      </c>
      <c r="S15" s="23">
        <f t="shared" si="1"/>
        <v>51344157.216666669</v>
      </c>
      <c r="U15" s="23">
        <v>12120761.300000001</v>
      </c>
      <c r="V15" s="23">
        <v>12979054.4</v>
      </c>
      <c r="W15" s="23">
        <v>5153516.2</v>
      </c>
      <c r="X15" s="23">
        <v>12827088</v>
      </c>
      <c r="Y15" s="23">
        <v>9958518.6999999993</v>
      </c>
      <c r="Z15" s="23">
        <v>13891895.9</v>
      </c>
      <c r="AB15" s="23">
        <f t="shared" si="2"/>
        <v>11155139.083333334</v>
      </c>
      <c r="AC15" s="23"/>
      <c r="AD15" t="s">
        <v>88</v>
      </c>
      <c r="AE15" s="23">
        <v>1136641521.1833334</v>
      </c>
      <c r="AF15" s="23">
        <v>51344157.216666669</v>
      </c>
      <c r="AG15" s="23">
        <v>11155139.083333334</v>
      </c>
    </row>
    <row r="16" spans="1:33">
      <c r="AD16"/>
    </row>
    <row r="17" spans="1:33">
      <c r="A17" t="s">
        <v>81</v>
      </c>
      <c r="C17" s="2">
        <v>0.84370642792119399</v>
      </c>
      <c r="D17" s="2">
        <v>0.822893878017117</v>
      </c>
      <c r="E17" s="2">
        <v>0.85601348358175411</v>
      </c>
      <c r="F17" s="2">
        <v>0.84342349774813097</v>
      </c>
      <c r="G17" s="2">
        <v>0.76249911960473526</v>
      </c>
      <c r="H17" s="2">
        <v>0.79528313082981761</v>
      </c>
      <c r="J17" s="2">
        <f t="shared" si="3"/>
        <v>0.82063658961712482</v>
      </c>
      <c r="L17" s="2">
        <v>0.9384022849099295</v>
      </c>
      <c r="M17" s="2">
        <v>0.99987884487942891</v>
      </c>
      <c r="N17" s="2">
        <v>0.88029940142312435</v>
      </c>
      <c r="O17" s="2">
        <v>0.7553468213682869</v>
      </c>
      <c r="P17" s="2">
        <v>0.93634840965024946</v>
      </c>
      <c r="Q17" s="2">
        <v>0.89327846245392972</v>
      </c>
      <c r="S17" s="2">
        <f t="shared" si="1"/>
        <v>0.90059237078082488</v>
      </c>
      <c r="U17" s="2">
        <v>0.92587624838383698</v>
      </c>
      <c r="V17" s="2">
        <v>0.98056699723825802</v>
      </c>
      <c r="W17" s="2">
        <v>0.92094669266781393</v>
      </c>
      <c r="X17" s="2">
        <v>0.89128202753423069</v>
      </c>
      <c r="Y17" s="2">
        <v>0.79179072084284996</v>
      </c>
      <c r="Z17" s="2">
        <v>0.99159427907892683</v>
      </c>
      <c r="AB17" s="2">
        <f t="shared" si="2"/>
        <v>0.9170094942909861</v>
      </c>
      <c r="AC17" s="2"/>
      <c r="AD17" t="s">
        <v>81</v>
      </c>
      <c r="AE17" s="2">
        <v>0.82063658961712482</v>
      </c>
      <c r="AF17" s="2">
        <v>0.90059237078082488</v>
      </c>
      <c r="AG17" s="2">
        <v>0.9170094942909861</v>
      </c>
    </row>
    <row r="18" spans="1:33">
      <c r="A18" t="s">
        <v>82</v>
      </c>
      <c r="C18" s="2">
        <v>0.15629357207880595</v>
      </c>
      <c r="D18" s="2">
        <v>0.17710612198288297</v>
      </c>
      <c r="E18" s="2">
        <v>0.14398651641824595</v>
      </c>
      <c r="F18" s="2">
        <v>0.15657650225186903</v>
      </c>
      <c r="G18" s="2">
        <v>0.23750088039526476</v>
      </c>
      <c r="H18" s="2">
        <v>0.20471686917018236</v>
      </c>
      <c r="J18" s="2">
        <f t="shared" si="3"/>
        <v>0.17936341038287518</v>
      </c>
      <c r="L18" s="2">
        <v>6.1597715090070608E-2</v>
      </c>
      <c r="M18" s="2">
        <v>1.2115512057109619E-4</v>
      </c>
      <c r="N18" s="2">
        <v>0.11970059857687558</v>
      </c>
      <c r="O18" s="2">
        <v>0.24465317863171304</v>
      </c>
      <c r="P18" s="2">
        <v>6.3651590349750625E-2</v>
      </c>
      <c r="Q18" s="2">
        <v>0.10672153754607024</v>
      </c>
      <c r="S18" s="2">
        <f t="shared" si="1"/>
        <v>9.9407629219175217E-2</v>
      </c>
      <c r="U18" s="2">
        <v>7.4123751616162928E-2</v>
      </c>
      <c r="V18" s="2">
        <v>1.9433002761742025E-2</v>
      </c>
      <c r="W18" s="2">
        <v>7.9053307332186129E-2</v>
      </c>
      <c r="X18" s="2">
        <v>0.10871797246576932</v>
      </c>
      <c r="Y18" s="2">
        <v>0.20820927915715015</v>
      </c>
      <c r="Z18" s="2">
        <v>8.405720921073126E-3</v>
      </c>
      <c r="AB18" s="2">
        <f t="shared" si="2"/>
        <v>8.2990505709013937E-2</v>
      </c>
      <c r="AC18" s="2"/>
      <c r="AD18" t="s">
        <v>82</v>
      </c>
      <c r="AE18" s="2">
        <v>0.17936341038287518</v>
      </c>
      <c r="AF18" s="2">
        <v>9.9407629219175217E-2</v>
      </c>
      <c r="AG18" s="2">
        <v>8.2990505709013937E-2</v>
      </c>
    </row>
    <row r="19" spans="1:33">
      <c r="AD19"/>
    </row>
    <row r="20" spans="1:33">
      <c r="A20" t="s">
        <v>83</v>
      </c>
      <c r="C20" s="23">
        <v>84695668.099999994</v>
      </c>
      <c r="D20" s="23">
        <v>109510600</v>
      </c>
      <c r="E20" s="23">
        <v>62088500</v>
      </c>
      <c r="F20" s="23">
        <v>15183900</v>
      </c>
      <c r="G20" s="23">
        <v>116492900</v>
      </c>
      <c r="H20" s="23">
        <v>68748900</v>
      </c>
      <c r="J20" s="23">
        <f t="shared" si="3"/>
        <v>76120078.016666666</v>
      </c>
      <c r="L20" s="23">
        <v>228733</v>
      </c>
      <c r="M20" s="23">
        <v>5515</v>
      </c>
      <c r="N20" s="23">
        <v>326191</v>
      </c>
      <c r="O20" s="23">
        <v>381408.5</v>
      </c>
      <c r="P20" s="23">
        <v>224779.5</v>
      </c>
      <c r="Q20" s="23">
        <v>73404.5</v>
      </c>
      <c r="S20" s="23">
        <f t="shared" si="1"/>
        <v>206671.91666666666</v>
      </c>
      <c r="U20" s="23">
        <v>5498</v>
      </c>
      <c r="V20" s="23">
        <v>0</v>
      </c>
      <c r="W20" s="23">
        <v>222.5</v>
      </c>
      <c r="X20" s="23">
        <v>11523</v>
      </c>
      <c r="Y20" s="23">
        <v>52202</v>
      </c>
      <c r="Z20" s="23">
        <v>367.40000000000003</v>
      </c>
      <c r="AB20" s="23">
        <f t="shared" si="2"/>
        <v>11635.483333333332</v>
      </c>
      <c r="AC20" s="23"/>
      <c r="AD20" t="s">
        <v>83</v>
      </c>
      <c r="AE20" s="23">
        <v>76120078.016666666</v>
      </c>
      <c r="AF20" s="23">
        <v>206671.91666666666</v>
      </c>
      <c r="AG20" s="23">
        <v>11635.483333333332</v>
      </c>
    </row>
    <row r="21" spans="1:33">
      <c r="A21" t="s">
        <v>84</v>
      </c>
      <c r="C21" s="2">
        <v>0.32326403989297242</v>
      </c>
      <c r="D21" s="2">
        <v>0.3871148138564498</v>
      </c>
      <c r="E21" s="2">
        <v>0.33308101751762009</v>
      </c>
      <c r="F21" s="2">
        <v>9.1517075484605512E-2</v>
      </c>
      <c r="G21" s="2">
        <v>0.76429933754499968</v>
      </c>
      <c r="H21" s="2">
        <v>0.61034450614571267</v>
      </c>
      <c r="J21" s="2">
        <f t="shared" si="3"/>
        <v>0.4182701317403934</v>
      </c>
      <c r="L21" s="2">
        <v>6.2236905388628229E-2</v>
      </c>
      <c r="M21" s="2">
        <v>0.83801853821607664</v>
      </c>
      <c r="N21" s="2">
        <v>5.4532676506848642E-2</v>
      </c>
      <c r="O21" s="2">
        <v>2.619882955937209E-2</v>
      </c>
      <c r="P21" s="2">
        <v>8.1556384312040542E-2</v>
      </c>
      <c r="Q21" s="2">
        <v>1.665214155076878E-2</v>
      </c>
      <c r="S21" s="2">
        <f t="shared" si="1"/>
        <v>0.17986591258895582</v>
      </c>
      <c r="U21" s="2">
        <v>6.1195212170300772E-3</v>
      </c>
      <c r="V21" s="2">
        <v>0</v>
      </c>
      <c r="W21" s="2">
        <v>5.4614294217634899E-4</v>
      </c>
      <c r="X21" s="2">
        <v>8.2629693768890705E-3</v>
      </c>
      <c r="Y21" s="2">
        <v>2.5176323973115419E-2</v>
      </c>
      <c r="Z21" s="2">
        <v>3.1463183622017039E-3</v>
      </c>
      <c r="AB21" s="2">
        <f t="shared" si="2"/>
        <v>7.2085459785687688E-3</v>
      </c>
      <c r="AC21" s="2"/>
      <c r="AD21" t="s">
        <v>84</v>
      </c>
      <c r="AE21" s="2">
        <v>0.4182701317403934</v>
      </c>
      <c r="AF21" s="2">
        <v>0.17986591258895582</v>
      </c>
      <c r="AG21" s="2">
        <v>7.2085459785687688E-3</v>
      </c>
    </row>
    <row r="22" spans="1:33">
      <c r="A22" t="s">
        <v>85</v>
      </c>
      <c r="C22" s="2">
        <v>5.0524091519498292E-2</v>
      </c>
      <c r="D22" s="2">
        <v>6.8560403444241427E-2</v>
      </c>
      <c r="E22" s="2">
        <v>4.7959175397406864E-2</v>
      </c>
      <c r="F22" s="2">
        <v>1.4329423575699803E-2</v>
      </c>
      <c r="G22" s="2">
        <v>0.18152176555245503</v>
      </c>
      <c r="H22" s="2">
        <v>0.12494781641337142</v>
      </c>
      <c r="J22" s="2">
        <f t="shared" si="3"/>
        <v>8.1307112650445476E-2</v>
      </c>
      <c r="L22" s="2">
        <v>3.8336511662164017E-3</v>
      </c>
      <c r="M22" s="2">
        <v>1.0153023703838253E-4</v>
      </c>
      <c r="N22" s="2">
        <v>6.5275940198689028E-3</v>
      </c>
      <c r="O22" s="2">
        <v>6.4096269281308646E-3</v>
      </c>
      <c r="P22" s="2">
        <v>5.1911935646368331E-3</v>
      </c>
      <c r="Q22" s="2">
        <v>1.7771421497328466E-3</v>
      </c>
      <c r="S22" s="2">
        <f t="shared" si="1"/>
        <v>3.973456344270705E-3</v>
      </c>
      <c r="U22" s="2">
        <v>4.5360187070097647E-4</v>
      </c>
      <c r="V22" s="2">
        <v>0</v>
      </c>
      <c r="W22" s="2">
        <v>4.3174405855171272E-5</v>
      </c>
      <c r="X22" s="2">
        <v>8.9833327720212103E-4</v>
      </c>
      <c r="Y22" s="2">
        <v>5.2419442662692394E-3</v>
      </c>
      <c r="Z22" s="2">
        <v>2.6447074081515397E-5</v>
      </c>
      <c r="AB22" s="2">
        <f t="shared" si="2"/>
        <v>1.1105834823515038E-3</v>
      </c>
      <c r="AC22" s="2"/>
      <c r="AD22" t="s">
        <v>85</v>
      </c>
      <c r="AE22" s="2">
        <v>8.1307112650445476E-2</v>
      </c>
      <c r="AF22" s="2">
        <v>3.973456344270705E-3</v>
      </c>
      <c r="AG22" s="2">
        <v>1.1105834823515038E-3</v>
      </c>
    </row>
    <row r="23" spans="1:33">
      <c r="AD23"/>
    </row>
    <row r="24" spans="1:33">
      <c r="A24" t="s">
        <v>89</v>
      </c>
      <c r="C24" s="23">
        <v>788924326.10000002</v>
      </c>
      <c r="D24" s="23">
        <v>584024900</v>
      </c>
      <c r="E24" s="23">
        <v>548924000</v>
      </c>
      <c r="F24" s="23">
        <v>637914800</v>
      </c>
      <c r="G24" s="23">
        <v>19280200</v>
      </c>
      <c r="H24" s="23">
        <v>29388200</v>
      </c>
      <c r="J24" s="23">
        <f t="shared" si="3"/>
        <v>434742737.68333334</v>
      </c>
      <c r="L24" s="23">
        <v>45565881.600000001</v>
      </c>
      <c r="M24" s="23">
        <v>52715154.200000003</v>
      </c>
      <c r="N24" s="23">
        <v>32242869.699999999</v>
      </c>
      <c r="O24" s="23">
        <v>39189833.200000003</v>
      </c>
      <c r="P24" s="23">
        <v>35001899.5</v>
      </c>
      <c r="Q24" s="23">
        <v>32733608.899999999</v>
      </c>
      <c r="S24" s="23">
        <f t="shared" si="1"/>
        <v>39574874.516666673</v>
      </c>
      <c r="U24" s="23">
        <v>8399028</v>
      </c>
      <c r="V24" s="23">
        <v>10972562.5</v>
      </c>
      <c r="W24" s="23">
        <v>3787809.3</v>
      </c>
      <c r="X24" s="23">
        <v>8584565.0999999996</v>
      </c>
      <c r="Y24" s="23">
        <v>5247570.5</v>
      </c>
      <c r="Z24" s="23">
        <v>12499538.4</v>
      </c>
      <c r="AB24" s="23">
        <f t="shared" si="2"/>
        <v>8248512.2999999998</v>
      </c>
      <c r="AC24" s="23"/>
      <c r="AD24" t="s">
        <v>89</v>
      </c>
      <c r="AE24" s="23">
        <v>434742737.68333334</v>
      </c>
      <c r="AF24" s="23">
        <v>39574874.516666673</v>
      </c>
      <c r="AG24" s="23">
        <v>8248512.2999999998</v>
      </c>
    </row>
    <row r="25" spans="1:33">
      <c r="A25" t="s">
        <v>86</v>
      </c>
      <c r="C25" s="2">
        <v>0.55780358946273378</v>
      </c>
      <c r="D25" s="2">
        <v>0.44432908104186469</v>
      </c>
      <c r="E25" s="2">
        <v>0.49532717279990368</v>
      </c>
      <c r="F25" s="2">
        <v>0.71377670082809153</v>
      </c>
      <c r="G25" s="2">
        <v>3.9400473250360231E-2</v>
      </c>
      <c r="H25" s="2">
        <v>6.7160532874569162E-2</v>
      </c>
      <c r="J25" s="2">
        <f t="shared" si="3"/>
        <v>0.38629959170958722</v>
      </c>
      <c r="L25" s="2">
        <v>0.81383148477435419</v>
      </c>
      <c r="M25" s="2">
        <v>0.9705948548106198</v>
      </c>
      <c r="N25" s="2">
        <v>0.73296703595475732</v>
      </c>
      <c r="O25" s="2">
        <v>0.87190545304472467</v>
      </c>
      <c r="P25" s="2">
        <v>0.86330579913831862</v>
      </c>
      <c r="Q25" s="2">
        <v>0.88716930815445516</v>
      </c>
      <c r="S25" s="2">
        <f t="shared" si="1"/>
        <v>0.85662898931287168</v>
      </c>
      <c r="U25" s="2">
        <v>0.74842138326950969</v>
      </c>
      <c r="V25" s="2">
        <v>0.86215973897794074</v>
      </c>
      <c r="W25" s="2">
        <v>0.79808650601859787</v>
      </c>
      <c r="X25" s="2">
        <v>0.75088784631044347</v>
      </c>
      <c r="Y25" s="2">
        <v>0.66550777078792278</v>
      </c>
      <c r="Z25" s="2">
        <v>0.90739930517506395</v>
      </c>
      <c r="AB25" s="2">
        <f t="shared" si="2"/>
        <v>0.78874375842324651</v>
      </c>
      <c r="AC25" s="2"/>
      <c r="AD25" t="s">
        <v>86</v>
      </c>
      <c r="AE25" s="2">
        <v>0.38629959170958722</v>
      </c>
      <c r="AF25" s="2">
        <v>0.85662898931287168</v>
      </c>
      <c r="AG25" s="2">
        <v>0.78874375842324651</v>
      </c>
    </row>
    <row r="26" spans="1:33">
      <c r="A26" t="s">
        <v>87</v>
      </c>
      <c r="C26" s="2">
        <v>0.47062247394722323</v>
      </c>
      <c r="D26" s="2">
        <v>0.36563568061432189</v>
      </c>
      <c r="E26" s="2">
        <v>0.42400673870114702</v>
      </c>
      <c r="F26" s="2">
        <v>0.60201604162355027</v>
      </c>
      <c r="G26" s="2">
        <v>3.0042826165409597E-2</v>
      </c>
      <c r="H26" s="2">
        <v>5.3411638852686259E-2</v>
      </c>
      <c r="J26" s="2">
        <f t="shared" si="3"/>
        <v>0.32428923331738968</v>
      </c>
      <c r="L26" s="2">
        <v>0.76370132484389441</v>
      </c>
      <c r="M26" s="2">
        <v>0.97047726227395947</v>
      </c>
      <c r="N26" s="2">
        <v>0.64523044301385457</v>
      </c>
      <c r="O26" s="2">
        <v>0.65859101249100893</v>
      </c>
      <c r="P26" s="2">
        <v>0.80835501206500238</v>
      </c>
      <c r="Q26" s="2">
        <v>0.79248923552452821</v>
      </c>
      <c r="S26" s="2">
        <f t="shared" si="1"/>
        <v>0.77314071503537474</v>
      </c>
      <c r="U26" s="2">
        <v>0.69294558255181538</v>
      </c>
      <c r="V26" s="2">
        <v>0.84540538638931972</v>
      </c>
      <c r="W26" s="2">
        <v>0.73499512818063906</v>
      </c>
      <c r="X26" s="2">
        <v>0.66925284211038383</v>
      </c>
      <c r="Y26" s="2">
        <v>0.52694287755868752</v>
      </c>
      <c r="Z26" s="2">
        <v>0.89977195985178671</v>
      </c>
      <c r="AB26" s="2">
        <f t="shared" si="2"/>
        <v>0.72821896277377196</v>
      </c>
      <c r="AC26" s="2"/>
      <c r="AD26" t="s">
        <v>87</v>
      </c>
      <c r="AE26" s="2">
        <v>0.32428923331738968</v>
      </c>
      <c r="AF26" s="2">
        <v>0.77314071503537474</v>
      </c>
      <c r="AG26" s="2">
        <v>0.72821896277377196</v>
      </c>
    </row>
    <row r="27" spans="1:33">
      <c r="AB27" s="2"/>
      <c r="AC27" s="2"/>
      <c r="AD27"/>
      <c r="AG27" s="2"/>
    </row>
    <row r="28" spans="1:33">
      <c r="A28" t="s">
        <v>90</v>
      </c>
      <c r="C28" s="2">
        <v>0.12447005495657247</v>
      </c>
      <c r="D28" s="2">
        <v>2.1753798189897863E-2</v>
      </c>
      <c r="E28" s="2">
        <v>7.3965620867892781E-2</v>
      </c>
      <c r="F28" s="2">
        <v>0.1130222829187339</v>
      </c>
      <c r="G28" s="2">
        <v>1.4175485183048427E-2</v>
      </c>
      <c r="H28" s="2">
        <v>3.0388754777710723E-2</v>
      </c>
      <c r="J28" s="2">
        <f t="shared" si="3"/>
        <v>6.296266614897604E-2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S28" s="2">
        <f t="shared" si="1"/>
        <v>0</v>
      </c>
      <c r="U28" s="2">
        <v>0</v>
      </c>
      <c r="V28" s="2" t="s">
        <v>113</v>
      </c>
      <c r="W28" s="2">
        <v>0</v>
      </c>
      <c r="X28" s="2">
        <v>0</v>
      </c>
      <c r="Y28" s="2">
        <v>0</v>
      </c>
      <c r="Z28" s="2">
        <v>0</v>
      </c>
      <c r="AB28" s="2">
        <f t="shared" si="2"/>
        <v>0</v>
      </c>
      <c r="AC28" s="2"/>
      <c r="AD28" t="s">
        <v>90</v>
      </c>
      <c r="AE28" s="2">
        <v>6.296266614897604E-2</v>
      </c>
      <c r="AF28" s="2">
        <v>0</v>
      </c>
      <c r="AG28" s="2">
        <v>0</v>
      </c>
    </row>
    <row r="29" spans="1:33">
      <c r="A29" t="s">
        <v>91</v>
      </c>
      <c r="C29" s="2">
        <v>0.53149455426814229</v>
      </c>
      <c r="D29" s="2">
        <v>0.5687920243828668</v>
      </c>
      <c r="E29" s="2">
        <v>0.54826301238129582</v>
      </c>
      <c r="F29" s="2">
        <v>0.60335021695161373</v>
      </c>
      <c r="G29" s="2">
        <v>0.62009383586363509</v>
      </c>
      <c r="H29" s="2">
        <v>0.65560249446791385</v>
      </c>
      <c r="J29" s="2">
        <f t="shared" si="3"/>
        <v>0.58793268971924462</v>
      </c>
      <c r="L29" s="2">
        <v>2.5655484720781375E-2</v>
      </c>
      <c r="M29" s="2">
        <v>1</v>
      </c>
      <c r="N29" s="2">
        <v>0.35057851779854582</v>
      </c>
      <c r="O29" s="2">
        <v>0.33472426368519365</v>
      </c>
      <c r="P29" s="2">
        <v>0.30043689302685178</v>
      </c>
      <c r="Q29" s="2">
        <v>0.64103585156371168</v>
      </c>
      <c r="S29" s="2">
        <f t="shared" si="1"/>
        <v>0.44207183513251408</v>
      </c>
      <c r="U29" s="2">
        <v>0.18584356819650938</v>
      </c>
      <c r="V29" s="2" t="s">
        <v>113</v>
      </c>
      <c r="W29" s="2">
        <v>0</v>
      </c>
      <c r="X29" s="2">
        <v>0</v>
      </c>
      <c r="Y29" s="2">
        <v>4.6553200998100633E-2</v>
      </c>
      <c r="Z29" s="2">
        <v>1</v>
      </c>
      <c r="AB29" s="2">
        <f t="shared" si="2"/>
        <v>0.20539946153243502</v>
      </c>
      <c r="AC29" s="2"/>
      <c r="AD29" t="s">
        <v>91</v>
      </c>
      <c r="AE29" s="2">
        <v>0.58793268971924462</v>
      </c>
      <c r="AF29" s="2">
        <v>0.44207183513251408</v>
      </c>
      <c r="AG29" s="2">
        <v>0.20539946153243502</v>
      </c>
    </row>
    <row r="30" spans="1:33">
      <c r="A30" t="s">
        <v>92</v>
      </c>
      <c r="C30" s="2">
        <v>0.34403539077528522</v>
      </c>
      <c r="D30" s="2">
        <v>0.40945417742723528</v>
      </c>
      <c r="E30" s="2">
        <v>0.37777136675081141</v>
      </c>
      <c r="F30" s="2">
        <v>0.28362750012965238</v>
      </c>
      <c r="G30" s="2">
        <v>0.36573067895331651</v>
      </c>
      <c r="H30" s="2">
        <v>0.3140087507543754</v>
      </c>
      <c r="J30" s="2">
        <f t="shared" si="3"/>
        <v>0.34910464413177938</v>
      </c>
      <c r="L30" s="2">
        <v>0.97434451527921861</v>
      </c>
      <c r="M30" s="2">
        <v>0</v>
      </c>
      <c r="N30" s="2">
        <v>0.64942148220145424</v>
      </c>
      <c r="O30" s="2">
        <v>0.6652757363148063</v>
      </c>
      <c r="P30" s="2">
        <v>0.69956310697314827</v>
      </c>
      <c r="Q30" s="2">
        <v>0.35896414843628832</v>
      </c>
      <c r="S30" s="2">
        <f t="shared" si="1"/>
        <v>0.55792816486748598</v>
      </c>
      <c r="U30" s="2">
        <v>0.81415643180349062</v>
      </c>
      <c r="V30" s="2" t="s">
        <v>113</v>
      </c>
      <c r="W30" s="2">
        <v>1</v>
      </c>
      <c r="X30" s="2">
        <v>1</v>
      </c>
      <c r="Y30" s="2">
        <v>0.95344679900189933</v>
      </c>
      <c r="Z30" s="2">
        <v>0</v>
      </c>
      <c r="AB30" s="2">
        <f t="shared" si="2"/>
        <v>0.62793387180089832</v>
      </c>
      <c r="AC30" s="2"/>
      <c r="AD30" t="s">
        <v>92</v>
      </c>
      <c r="AE30" s="2">
        <v>0.34910464413177938</v>
      </c>
      <c r="AF30" s="2">
        <v>0.55792816486748598</v>
      </c>
      <c r="AG30" s="2">
        <v>0.62793387180089832</v>
      </c>
    </row>
    <row r="31" spans="1:33">
      <c r="A31" t="s">
        <v>93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J31" s="2">
        <f t="shared" si="3"/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S31" s="2">
        <f t="shared" si="1"/>
        <v>0</v>
      </c>
      <c r="U31" s="2">
        <v>0</v>
      </c>
      <c r="V31" s="2" t="s">
        <v>113</v>
      </c>
      <c r="W31" s="2">
        <v>0</v>
      </c>
      <c r="X31" s="2">
        <v>0</v>
      </c>
      <c r="Y31" s="2">
        <v>0</v>
      </c>
      <c r="Z31" s="2">
        <v>0</v>
      </c>
      <c r="AB31" s="2">
        <f t="shared" si="2"/>
        <v>0</v>
      </c>
      <c r="AC31" s="2"/>
      <c r="AD31" t="s">
        <v>93</v>
      </c>
      <c r="AE31" s="2">
        <v>0</v>
      </c>
      <c r="AF31" s="2">
        <v>0</v>
      </c>
      <c r="AG31" s="2">
        <v>0</v>
      </c>
    </row>
    <row r="32" spans="1:33">
      <c r="H32" s="2"/>
      <c r="AD32"/>
    </row>
    <row r="33" spans="1:33">
      <c r="A33" t="s">
        <v>96</v>
      </c>
      <c r="C33" s="23">
        <v>2360362106</v>
      </c>
      <c r="D33" s="23">
        <v>2083712000</v>
      </c>
      <c r="E33" s="23">
        <v>1981719000</v>
      </c>
      <c r="F33" s="23">
        <v>1227832000</v>
      </c>
      <c r="G33" s="23">
        <v>926509000</v>
      </c>
      <c r="H33" s="23">
        <v>829177000</v>
      </c>
      <c r="J33" s="23">
        <f t="shared" si="3"/>
        <v>1568218517.6666667</v>
      </c>
      <c r="L33" s="23">
        <v>72828437</v>
      </c>
      <c r="M33" s="23">
        <v>61852548</v>
      </c>
      <c r="N33" s="23">
        <v>63796670</v>
      </c>
      <c r="O33" s="23">
        <v>53737736</v>
      </c>
      <c r="P33" s="23">
        <v>54156946</v>
      </c>
      <c r="Q33" s="23">
        <v>51755220</v>
      </c>
      <c r="S33" s="23">
        <f t="shared" si="1"/>
        <v>59687926.166666664</v>
      </c>
      <c r="U33" s="23">
        <v>20464235</v>
      </c>
      <c r="V33" s="23">
        <v>21139117</v>
      </c>
      <c r="W33" s="23">
        <v>8180211</v>
      </c>
      <c r="X33" s="23">
        <v>18118713</v>
      </c>
      <c r="Y33" s="23">
        <v>16532102</v>
      </c>
      <c r="Z33" s="23">
        <v>18603980</v>
      </c>
      <c r="AB33" s="23">
        <f t="shared" si="2"/>
        <v>17173059.666666668</v>
      </c>
      <c r="AC33" s="23"/>
      <c r="AD33" t="s">
        <v>96</v>
      </c>
      <c r="AE33" s="23">
        <v>1568218517.6666667</v>
      </c>
      <c r="AF33" s="23">
        <v>59687926.166666664</v>
      </c>
      <c r="AG33" s="23">
        <v>17173059.666666668</v>
      </c>
    </row>
    <row r="34" spans="1:33">
      <c r="A34" t="s">
        <v>97</v>
      </c>
      <c r="C34" s="2">
        <v>0.71020553280310972</v>
      </c>
      <c r="D34" s="2">
        <v>0.76655814239203879</v>
      </c>
      <c r="E34" s="2">
        <v>0.65327702868065551</v>
      </c>
      <c r="F34" s="2">
        <v>0.86300967884857216</v>
      </c>
      <c r="G34" s="2">
        <v>0.69266159314156694</v>
      </c>
      <c r="H34" s="2">
        <v>0.13584494022386054</v>
      </c>
      <c r="I34" s="2"/>
      <c r="J34" s="2">
        <f t="shared" si="3"/>
        <v>0.63692615268163399</v>
      </c>
      <c r="K34" s="2"/>
      <c r="L34" s="2">
        <v>0.81924772462163364</v>
      </c>
      <c r="M34" s="2">
        <v>0.87819815765714293</v>
      </c>
      <c r="N34" s="2">
        <v>0.78328683613110217</v>
      </c>
      <c r="O34" s="2">
        <v>1.1073330182722996</v>
      </c>
      <c r="P34" s="2">
        <v>0.79953100937412525</v>
      </c>
      <c r="Q34" s="2">
        <v>0.79807987290943805</v>
      </c>
      <c r="R34" s="2"/>
      <c r="S34" s="2">
        <f t="shared" si="1"/>
        <v>0.86427943649429029</v>
      </c>
      <c r="T34" s="2"/>
      <c r="U34" s="2">
        <v>0.5922899781008184</v>
      </c>
      <c r="V34" s="2">
        <v>0.61398280732350363</v>
      </c>
      <c r="W34" s="2">
        <v>0.62999795482048082</v>
      </c>
      <c r="X34" s="2">
        <v>0.70794697173027687</v>
      </c>
      <c r="Y34" s="2">
        <v>0.60237462241643558</v>
      </c>
      <c r="Z34" s="2">
        <v>0.74671634241705276</v>
      </c>
      <c r="AB34" s="2">
        <f t="shared" si="2"/>
        <v>0.64888477946809464</v>
      </c>
      <c r="AC34" s="2"/>
      <c r="AD34" t="s">
        <v>97</v>
      </c>
      <c r="AE34" s="2">
        <v>0.63692615268163399</v>
      </c>
      <c r="AF34" s="2">
        <v>0.86427943649429029</v>
      </c>
      <c r="AG34" s="2">
        <v>0.64888477946809464</v>
      </c>
    </row>
    <row r="35" spans="1:33">
      <c r="AD35"/>
    </row>
    <row r="36" spans="1:33">
      <c r="A36" t="s">
        <v>107</v>
      </c>
      <c r="C36" s="23">
        <v>2858100925</v>
      </c>
      <c r="D36" s="23">
        <v>2953760100</v>
      </c>
      <c r="E36" s="23">
        <v>2370636400</v>
      </c>
      <c r="F36" s="23">
        <v>1490045100</v>
      </c>
      <c r="G36" s="23">
        <v>1425034000</v>
      </c>
      <c r="H36" s="23">
        <v>1176216000</v>
      </c>
      <c r="J36" s="23">
        <f t="shared" si="3"/>
        <v>2045632087.5</v>
      </c>
      <c r="L36" s="23">
        <v>76724842</v>
      </c>
      <c r="M36" s="23">
        <v>63923518</v>
      </c>
      <c r="N36" s="23">
        <v>70529949</v>
      </c>
      <c r="O36" s="23">
        <v>71699833</v>
      </c>
      <c r="P36" s="23">
        <v>57002016</v>
      </c>
      <c r="Q36" s="23">
        <v>56025509</v>
      </c>
      <c r="S36" s="23">
        <f t="shared" si="1"/>
        <v>65984277.833333336</v>
      </c>
      <c r="U36" s="23">
        <v>22134258</v>
      </c>
      <c r="V36" s="23">
        <v>21058881</v>
      </c>
      <c r="W36" s="23">
        <v>8562039</v>
      </c>
      <c r="X36" s="23">
        <v>19938974</v>
      </c>
      <c r="Y36" s="23">
        <v>19859402</v>
      </c>
      <c r="Z36" s="23">
        <v>18608889</v>
      </c>
      <c r="AB36" s="23">
        <f t="shared" si="2"/>
        <v>18360407.166666668</v>
      </c>
      <c r="AC36" s="23"/>
      <c r="AD36" t="s">
        <v>107</v>
      </c>
      <c r="AE36" s="23">
        <v>2045632087.5</v>
      </c>
      <c r="AF36" s="23">
        <v>65984277.833333336</v>
      </c>
      <c r="AG36" s="23">
        <v>18360407.166666668</v>
      </c>
    </row>
    <row r="37" spans="1:33">
      <c r="A37" t="s">
        <v>105</v>
      </c>
      <c r="C37" s="2">
        <v>0.11352198628185252</v>
      </c>
      <c r="D37" s="2">
        <v>0.17642800442730605</v>
      </c>
      <c r="E37" s="2">
        <v>0.14311157122197229</v>
      </c>
      <c r="F37" s="2">
        <v>5.5862738651333441E-2</v>
      </c>
      <c r="G37" s="2">
        <v>0.2522718756184063</v>
      </c>
      <c r="H37" s="2">
        <v>0.28520101750018706</v>
      </c>
      <c r="I37" s="2"/>
      <c r="J37" s="2">
        <f t="shared" si="3"/>
        <v>0.17106619895017627</v>
      </c>
      <c r="K37" s="2"/>
      <c r="L37" s="2">
        <v>5.9646887249373545E-2</v>
      </c>
      <c r="M37" s="2">
        <v>-4.4218764680629748E-2</v>
      </c>
      <c r="N37" s="2">
        <v>9.493354376308992E-2</v>
      </c>
      <c r="O37" s="2">
        <v>1.882710103383365E-4</v>
      </c>
      <c r="P37" s="2">
        <v>-1.5951979663315768E-2</v>
      </c>
      <c r="Q37" s="2">
        <v>-4.7160820975316799E-2</v>
      </c>
      <c r="R37" s="2"/>
      <c r="S37" s="2">
        <f t="shared" si="1"/>
        <v>7.9061894505899153E-3</v>
      </c>
      <c r="T37" s="2"/>
      <c r="U37" s="2">
        <v>6.4165692836868531E-3</v>
      </c>
      <c r="V37" s="2">
        <v>-5.404655641484464E-3</v>
      </c>
      <c r="W37" s="2">
        <v>4.177626380818868E-3</v>
      </c>
      <c r="X37" s="2">
        <v>3.5253569215748012E-3</v>
      </c>
      <c r="Y37" s="2">
        <v>2.7787442945160182E-2</v>
      </c>
      <c r="Z37" s="2">
        <v>-6.9912824994549649E-3</v>
      </c>
      <c r="AA37" s="2"/>
      <c r="AB37" s="2">
        <f t="shared" si="2"/>
        <v>4.9185095650502121E-3</v>
      </c>
      <c r="AC37" s="2"/>
      <c r="AD37" t="s">
        <v>105</v>
      </c>
      <c r="AE37" s="2">
        <v>0.17106619895017627</v>
      </c>
      <c r="AF37" s="2">
        <v>7.9061894505899153E-3</v>
      </c>
      <c r="AG37" s="2">
        <v>4.9185095650502121E-3</v>
      </c>
    </row>
    <row r="38" spans="1:33">
      <c r="A38" t="s">
        <v>100</v>
      </c>
      <c r="C38" s="2">
        <v>0.19673904762477903</v>
      </c>
      <c r="D38" s="2">
        <v>0.23693498331161017</v>
      </c>
      <c r="E38" s="2">
        <v>0.26708018150737922</v>
      </c>
      <c r="F38" s="2">
        <v>5.8192198343526652E-2</v>
      </c>
      <c r="G38" s="2">
        <v>0.30946980914139594</v>
      </c>
      <c r="H38" s="2">
        <v>0.34563634570521062</v>
      </c>
      <c r="I38" s="2"/>
      <c r="J38" s="2">
        <f t="shared" si="3"/>
        <v>0.2356754276056503</v>
      </c>
      <c r="K38" s="2"/>
      <c r="L38" s="2">
        <v>5.4529718027962831E-2</v>
      </c>
      <c r="M38" s="2">
        <v>8.0759807368549402E-2</v>
      </c>
      <c r="N38" s="2">
        <v>5.6084671208255089E-2</v>
      </c>
      <c r="O38" s="2">
        <v>4.8047280668003789E-2</v>
      </c>
      <c r="P38" s="2">
        <v>4.0721384310337373E-2</v>
      </c>
      <c r="Q38" s="2">
        <v>0.12499186754376475</v>
      </c>
      <c r="R38" s="2"/>
      <c r="S38" s="2">
        <f t="shared" si="1"/>
        <v>6.7522454854478872E-2</v>
      </c>
      <c r="T38" s="2"/>
      <c r="U38" s="2">
        <v>2.3131428214128523E-2</v>
      </c>
      <c r="V38" s="2">
        <v>0.13799470161781149</v>
      </c>
      <c r="W38" s="2">
        <v>0.1052520316714278</v>
      </c>
      <c r="X38" s="2">
        <v>5.1407860805676359E-2</v>
      </c>
      <c r="Y38" s="2">
        <v>0.15365412312012214</v>
      </c>
      <c r="Z38" s="2">
        <v>3.5615721067496289E-2</v>
      </c>
      <c r="AA38" s="2"/>
      <c r="AB38" s="2">
        <f t="shared" si="2"/>
        <v>8.4509311082777108E-2</v>
      </c>
      <c r="AC38" s="2"/>
      <c r="AD38" t="s">
        <v>100</v>
      </c>
      <c r="AE38" s="2">
        <v>0.2356754276056503</v>
      </c>
      <c r="AF38" s="2">
        <v>6.7522454854478872E-2</v>
      </c>
      <c r="AG38" s="2">
        <v>8.4509311082777108E-2</v>
      </c>
    </row>
    <row r="39" spans="1:33">
      <c r="A39" t="s">
        <v>102</v>
      </c>
      <c r="C39" s="2">
        <v>0.22130897564437826</v>
      </c>
      <c r="D39" s="2">
        <v>0.21315102739724867</v>
      </c>
      <c r="E39" s="2">
        <v>0.17290209498175257</v>
      </c>
      <c r="F39" s="2">
        <v>0.17658123233988018</v>
      </c>
      <c r="G39" s="2">
        <v>0.23877395206009119</v>
      </c>
      <c r="H39" s="2">
        <v>0.19340580301577262</v>
      </c>
      <c r="I39" s="2"/>
      <c r="J39" s="2">
        <f t="shared" si="3"/>
        <v>0.20268718090652058</v>
      </c>
      <c r="K39" s="2"/>
      <c r="L39" s="2">
        <v>0.11284603231897174</v>
      </c>
      <c r="M39" s="2">
        <v>8.6403895980818823E-2</v>
      </c>
      <c r="N39" s="2">
        <v>0.23568000878605486</v>
      </c>
      <c r="O39" s="2">
        <v>0.13165953956963888</v>
      </c>
      <c r="P39" s="2">
        <v>0.15584766335281897</v>
      </c>
      <c r="Q39" s="2">
        <v>0.1014923755534287</v>
      </c>
      <c r="R39" s="2"/>
      <c r="S39" s="2">
        <f t="shared" si="1"/>
        <v>0.13732158592695531</v>
      </c>
      <c r="T39" s="2"/>
      <c r="U39" s="2">
        <v>0.4830412205369613</v>
      </c>
      <c r="V39" s="2">
        <v>0.25246009035332884</v>
      </c>
      <c r="W39" s="2">
        <v>0.28592558384749239</v>
      </c>
      <c r="X39" s="2">
        <v>0.30543321837924059</v>
      </c>
      <c r="Y39" s="2">
        <v>0.41949833131934183</v>
      </c>
      <c r="Z39" s="2">
        <v>0.1190405295017881</v>
      </c>
      <c r="AA39" s="2"/>
      <c r="AB39" s="2">
        <f t="shared" si="2"/>
        <v>0.31089982898969215</v>
      </c>
      <c r="AC39" s="2"/>
      <c r="AD39" t="s">
        <v>102</v>
      </c>
      <c r="AE39" s="2">
        <v>0.20268718090652058</v>
      </c>
      <c r="AF39" s="2">
        <v>0.13732158592695531</v>
      </c>
      <c r="AG39" s="2">
        <v>0.31089982898969215</v>
      </c>
    </row>
    <row r="40" spans="1:33">
      <c r="A40" t="s">
        <v>103</v>
      </c>
      <c r="C40" s="2">
        <v>7.9381335003066766E-2</v>
      </c>
      <c r="D40" s="2">
        <v>0.10356088160307941</v>
      </c>
      <c r="E40" s="2">
        <v>9.6990411519877112E-2</v>
      </c>
      <c r="F40" s="2">
        <v>0.17880532609382091</v>
      </c>
      <c r="G40" s="2">
        <v>9.8331688928123814E-2</v>
      </c>
      <c r="H40" s="2">
        <v>6.3700034687506374E-2</v>
      </c>
      <c r="I40" s="2"/>
      <c r="J40" s="2">
        <f t="shared" si="3"/>
        <v>0.10346161297257907</v>
      </c>
      <c r="K40" s="2"/>
      <c r="L40" s="2">
        <v>0.15510104276265568</v>
      </c>
      <c r="M40" s="2">
        <v>7.4090102487788607E-4</v>
      </c>
      <c r="N40" s="2">
        <v>9.3724979157435662E-2</v>
      </c>
      <c r="O40" s="2">
        <v>3.3397790480209348E-2</v>
      </c>
      <c r="P40" s="2">
        <v>0.14995092454273898</v>
      </c>
      <c r="Q40" s="2">
        <v>0.11312871784886416</v>
      </c>
      <c r="R40" s="2"/>
      <c r="S40" s="2">
        <f t="shared" si="1"/>
        <v>9.100739263613028E-2</v>
      </c>
      <c r="T40" s="2"/>
      <c r="U40" s="2">
        <v>8.5667430098628108E-2</v>
      </c>
      <c r="V40" s="2">
        <v>8.7430191566209056E-2</v>
      </c>
      <c r="W40" s="2">
        <v>0.1282091800796516</v>
      </c>
      <c r="X40" s="2">
        <v>0.12185642049585901</v>
      </c>
      <c r="Y40" s="2">
        <v>1.8592251670015037E-2</v>
      </c>
      <c r="Z40" s="2">
        <v>0.24526499137052191</v>
      </c>
      <c r="AA40" s="2"/>
      <c r="AB40" s="2">
        <f t="shared" si="2"/>
        <v>0.11450341088014744</v>
      </c>
      <c r="AC40" s="2"/>
      <c r="AD40" t="s">
        <v>103</v>
      </c>
      <c r="AE40" s="2">
        <v>0.10346161297257907</v>
      </c>
      <c r="AF40" s="2">
        <v>9.100739263613028E-2</v>
      </c>
      <c r="AG40" s="2">
        <v>0.11450341088014744</v>
      </c>
    </row>
    <row r="41" spans="1:33">
      <c r="A41" t="s">
        <v>104</v>
      </c>
      <c r="C41" s="2">
        <v>0.38904865544592343</v>
      </c>
      <c r="D41" s="2">
        <v>0.26992510326075569</v>
      </c>
      <c r="E41" s="2">
        <v>0.3199157407690188</v>
      </c>
      <c r="F41" s="2">
        <v>0.53055850457143883</v>
      </c>
      <c r="G41" s="2">
        <v>0.10115267425198277</v>
      </c>
      <c r="H41" s="2">
        <v>0.11205679909132336</v>
      </c>
      <c r="I41" s="2"/>
      <c r="J41" s="2">
        <f t="shared" si="3"/>
        <v>0.28710957956507382</v>
      </c>
      <c r="K41" s="2"/>
      <c r="L41" s="2">
        <v>0.61787631964103618</v>
      </c>
      <c r="M41" s="2">
        <v>0.87631416030638365</v>
      </c>
      <c r="N41" s="2">
        <v>0.51957679708516447</v>
      </c>
      <c r="O41" s="2">
        <v>0.78670711827180961</v>
      </c>
      <c r="P41" s="2">
        <v>0.66943200745742049</v>
      </c>
      <c r="Q41" s="2">
        <v>0.70754786002925918</v>
      </c>
      <c r="R41" s="2"/>
      <c r="S41" s="2">
        <f t="shared" si="1"/>
        <v>0.69624237713184556</v>
      </c>
      <c r="T41" s="2"/>
      <c r="U41" s="2">
        <v>0.40174335186659521</v>
      </c>
      <c r="V41" s="2">
        <v>0.52751967210413508</v>
      </c>
      <c r="W41" s="2">
        <v>0.47643557802060932</v>
      </c>
      <c r="X41" s="2">
        <v>0.51777714339764924</v>
      </c>
      <c r="Y41" s="2">
        <v>0.38046785094536079</v>
      </c>
      <c r="Z41" s="2">
        <v>0.60707004055964864</v>
      </c>
      <c r="AA41" s="2"/>
      <c r="AB41" s="2">
        <f t="shared" si="2"/>
        <v>0.48516893948233308</v>
      </c>
      <c r="AC41" s="2"/>
      <c r="AD41" t="s">
        <v>104</v>
      </c>
      <c r="AE41" s="2">
        <v>0.28710957956507382</v>
      </c>
      <c r="AF41" s="2">
        <v>0.69624237713184556</v>
      </c>
      <c r="AG41" s="2">
        <v>0.48516893948233308</v>
      </c>
    </row>
    <row r="42" spans="1:33">
      <c r="A42" t="s">
        <v>101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t="s">
        <v>101</v>
      </c>
      <c r="AE42" s="2"/>
      <c r="AF42" s="2"/>
      <c r="AG42" s="2"/>
    </row>
    <row r="43" spans="1:33">
      <c r="A43" t="s">
        <v>106</v>
      </c>
      <c r="C43" s="2">
        <v>1</v>
      </c>
      <c r="D43" s="2">
        <v>1</v>
      </c>
      <c r="E43" s="2">
        <v>1</v>
      </c>
      <c r="F43" s="2">
        <v>1</v>
      </c>
      <c r="G43" s="2">
        <v>1</v>
      </c>
      <c r="H43" s="2">
        <v>1</v>
      </c>
      <c r="I43" s="2"/>
      <c r="J43" s="2">
        <f t="shared" si="3"/>
        <v>1</v>
      </c>
      <c r="K43" s="2"/>
      <c r="L43" s="2">
        <v>1</v>
      </c>
      <c r="M43" s="2">
        <v>1</v>
      </c>
      <c r="N43" s="2">
        <v>1</v>
      </c>
      <c r="O43" s="2">
        <v>1</v>
      </c>
      <c r="P43" s="2">
        <v>1</v>
      </c>
      <c r="Q43" s="2">
        <v>1</v>
      </c>
      <c r="R43" s="2"/>
      <c r="S43" s="2">
        <f t="shared" si="1"/>
        <v>1</v>
      </c>
      <c r="T43" s="2"/>
      <c r="U43" s="2">
        <v>1</v>
      </c>
      <c r="V43" s="2">
        <v>1</v>
      </c>
      <c r="W43" s="2">
        <v>1</v>
      </c>
      <c r="X43" s="2">
        <v>1</v>
      </c>
      <c r="Y43" s="2">
        <v>1</v>
      </c>
      <c r="Z43" s="2">
        <v>1</v>
      </c>
      <c r="AA43" s="2"/>
      <c r="AB43" s="2">
        <f t="shared" si="2"/>
        <v>1</v>
      </c>
      <c r="AC43" s="2"/>
      <c r="AD43" t="s">
        <v>106</v>
      </c>
      <c r="AE43" s="2">
        <v>1</v>
      </c>
      <c r="AF43" s="2">
        <v>1</v>
      </c>
      <c r="AG43" s="2">
        <v>1</v>
      </c>
    </row>
  </sheetData>
  <pageMargins left="0.7" right="0.7" top="0.75" bottom="0.75" header="0.3" footer="0.3"/>
  <pageSetup scale="30" orientation="landscape" horizontalDpi="4294967293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N101"/>
  <sheetViews>
    <sheetView topLeftCell="A64" zoomScaleNormal="100" workbookViewId="0">
      <selection activeCell="E69" sqref="E69:E101"/>
    </sheetView>
  </sheetViews>
  <sheetFormatPr defaultRowHeight="15"/>
  <cols>
    <col min="1" max="1" width="54.85546875" customWidth="1"/>
    <col min="2" max="2" width="2" customWidth="1"/>
    <col min="3" max="3" width="10.85546875" style="6" customWidth="1"/>
    <col min="4" max="4" width="1.7109375" style="6" customWidth="1"/>
    <col min="5" max="5" width="20.140625" customWidth="1"/>
    <col min="6" max="6" width="1.5703125" customWidth="1"/>
    <col min="7" max="7" width="12.85546875" customWidth="1"/>
    <col min="8" max="8" width="1.5703125" customWidth="1"/>
    <col min="9" max="9" width="19.85546875" customWidth="1"/>
    <col min="10" max="10" width="21.42578125" customWidth="1"/>
    <col min="11" max="11" width="24.5703125" customWidth="1"/>
    <col min="12" max="12" width="20.7109375" customWidth="1"/>
    <col min="13" max="13" width="21.42578125" customWidth="1"/>
    <col min="14" max="14" width="23.85546875" customWidth="1"/>
    <col min="15" max="15" width="26.5703125" customWidth="1"/>
  </cols>
  <sheetData>
    <row r="1" spans="1:13">
      <c r="A1" t="s">
        <v>99</v>
      </c>
    </row>
    <row r="3" spans="1:13">
      <c r="C3" s="6" t="s">
        <v>23</v>
      </c>
      <c r="E3" s="6" t="s">
        <v>17</v>
      </c>
      <c r="F3" s="6"/>
      <c r="G3" s="6"/>
      <c r="H3" s="6"/>
      <c r="I3" s="6" t="s">
        <v>18</v>
      </c>
      <c r="J3" s="6" t="s">
        <v>19</v>
      </c>
      <c r="K3" s="6" t="s">
        <v>20</v>
      </c>
      <c r="L3" s="6" t="s">
        <v>21</v>
      </c>
      <c r="M3" s="6" t="s">
        <v>22</v>
      </c>
    </row>
    <row r="4" spans="1:13">
      <c r="E4" s="6" t="s">
        <v>25</v>
      </c>
      <c r="F4" s="6"/>
      <c r="G4" s="6"/>
      <c r="H4" s="6"/>
      <c r="I4" s="6" t="s">
        <v>24</v>
      </c>
      <c r="J4" s="2">
        <v>0</v>
      </c>
      <c r="K4" s="2">
        <v>0.2</v>
      </c>
      <c r="L4" s="2">
        <v>0.5</v>
      </c>
      <c r="M4" s="2">
        <v>1</v>
      </c>
    </row>
    <row r="7" spans="1:13">
      <c r="A7" s="3" t="s">
        <v>26</v>
      </c>
    </row>
    <row r="9" spans="1:13">
      <c r="A9" t="s">
        <v>27</v>
      </c>
      <c r="C9" s="6">
        <v>34</v>
      </c>
      <c r="E9" s="13">
        <f>SUM(I9:M9)</f>
        <v>982334</v>
      </c>
      <c r="F9" s="13"/>
      <c r="G9" s="13"/>
      <c r="H9" s="13"/>
      <c r="I9" s="13">
        <v>0</v>
      </c>
      <c r="J9" s="13">
        <v>438351</v>
      </c>
      <c r="K9" s="13">
        <v>543983</v>
      </c>
      <c r="L9" s="14"/>
      <c r="M9" s="13">
        <v>0</v>
      </c>
    </row>
    <row r="10" spans="1:13">
      <c r="A10" t="s">
        <v>28</v>
      </c>
      <c r="C10" s="6">
        <v>35</v>
      </c>
      <c r="E10" s="13">
        <f t="shared" ref="E10:E17" si="0">SUM(I10:M10)</f>
        <v>0</v>
      </c>
      <c r="F10" s="13"/>
      <c r="G10" s="13"/>
      <c r="H10" s="13"/>
      <c r="I10" s="13">
        <v>0</v>
      </c>
      <c r="J10" s="13">
        <v>0</v>
      </c>
      <c r="K10" s="13">
        <v>0</v>
      </c>
      <c r="L10" s="13">
        <v>0</v>
      </c>
      <c r="M10" s="13">
        <v>0</v>
      </c>
    </row>
    <row r="11" spans="1:13">
      <c r="A11" t="s">
        <v>29</v>
      </c>
      <c r="C11" s="6">
        <v>36</v>
      </c>
      <c r="E11" s="13">
        <f t="shared" si="0"/>
        <v>9586522</v>
      </c>
      <c r="F11" s="13"/>
      <c r="G11" s="13"/>
      <c r="H11" s="13"/>
      <c r="I11" s="13">
        <v>-761820</v>
      </c>
      <c r="J11" s="13">
        <v>1572536</v>
      </c>
      <c r="K11" s="13">
        <v>7432149</v>
      </c>
      <c r="L11" s="13">
        <v>196415</v>
      </c>
      <c r="M11" s="13">
        <v>1147242</v>
      </c>
    </row>
    <row r="12" spans="1:13">
      <c r="A12" t="s">
        <v>76</v>
      </c>
      <c r="C12" s="6">
        <v>37</v>
      </c>
      <c r="E12" s="13">
        <f t="shared" si="0"/>
        <v>0</v>
      </c>
      <c r="F12" s="13"/>
      <c r="G12" s="13"/>
      <c r="H12" s="13"/>
      <c r="I12" s="14"/>
      <c r="J12" s="13">
        <v>0</v>
      </c>
      <c r="K12" s="13">
        <v>0</v>
      </c>
      <c r="L12" s="14"/>
      <c r="M12" s="13">
        <v>0</v>
      </c>
    </row>
    <row r="13" spans="1:13">
      <c r="A13" t="s">
        <v>30</v>
      </c>
      <c r="C13" s="6">
        <v>38</v>
      </c>
      <c r="E13" s="13">
        <f t="shared" si="0"/>
        <v>793285</v>
      </c>
      <c r="F13" s="13"/>
      <c r="G13" s="13"/>
      <c r="H13" s="13"/>
      <c r="I13" s="13">
        <v>0</v>
      </c>
      <c r="J13" s="13">
        <v>0</v>
      </c>
      <c r="K13" s="13">
        <v>0</v>
      </c>
      <c r="L13" s="13">
        <v>793285</v>
      </c>
      <c r="M13" s="13">
        <v>0</v>
      </c>
    </row>
    <row r="14" spans="1:13">
      <c r="A14" t="s">
        <v>31</v>
      </c>
      <c r="C14" s="6">
        <v>39</v>
      </c>
      <c r="E14" s="13">
        <f t="shared" si="0"/>
        <v>38086452</v>
      </c>
      <c r="F14" s="13"/>
      <c r="G14" s="13"/>
      <c r="H14" s="13"/>
      <c r="I14" s="13">
        <v>0</v>
      </c>
      <c r="J14" s="13">
        <v>0</v>
      </c>
      <c r="K14" s="13">
        <v>11275</v>
      </c>
      <c r="L14" s="13">
        <v>6944350</v>
      </c>
      <c r="M14" s="13">
        <v>31130827</v>
      </c>
    </row>
    <row r="15" spans="1:13">
      <c r="A15" t="s">
        <v>32</v>
      </c>
      <c r="C15" s="6">
        <v>40</v>
      </c>
      <c r="E15" s="13">
        <f t="shared" si="0"/>
        <v>1249008</v>
      </c>
      <c r="F15" s="13"/>
      <c r="G15" s="13"/>
      <c r="H15" s="13"/>
      <c r="I15" s="13">
        <v>1249008</v>
      </c>
      <c r="J15" s="14"/>
      <c r="K15" s="14"/>
      <c r="L15" s="14"/>
      <c r="M15" s="14"/>
    </row>
    <row r="16" spans="1:13">
      <c r="A16" t="s">
        <v>33</v>
      </c>
      <c r="C16" s="6">
        <v>41</v>
      </c>
      <c r="E16" s="13">
        <f t="shared" si="0"/>
        <v>448420</v>
      </c>
      <c r="F16" s="13"/>
      <c r="G16" s="13"/>
      <c r="H16" s="13"/>
      <c r="I16" s="13">
        <v>263015</v>
      </c>
      <c r="J16" s="13">
        <v>0</v>
      </c>
      <c r="K16" s="13">
        <v>152111</v>
      </c>
      <c r="L16" s="13">
        <v>30205</v>
      </c>
      <c r="M16" s="13">
        <v>3089</v>
      </c>
    </row>
    <row r="17" spans="1:13">
      <c r="A17" t="s">
        <v>34</v>
      </c>
      <c r="C17" s="6">
        <v>42</v>
      </c>
      <c r="E17" s="13">
        <f t="shared" si="0"/>
        <v>5153949</v>
      </c>
      <c r="F17" s="13"/>
      <c r="G17" s="13"/>
      <c r="H17" s="13"/>
      <c r="I17" s="13">
        <v>838518</v>
      </c>
      <c r="J17" s="13">
        <v>310314</v>
      </c>
      <c r="K17" s="13">
        <v>536806</v>
      </c>
      <c r="L17" s="13">
        <v>27065</v>
      </c>
      <c r="M17" s="13">
        <v>3441246</v>
      </c>
    </row>
    <row r="18" spans="1:13">
      <c r="A18" t="s">
        <v>35</v>
      </c>
      <c r="C18" s="6">
        <v>43</v>
      </c>
      <c r="E18" s="13">
        <f>SUM(E9:E14,E16:E17)-E15</f>
        <v>53801954</v>
      </c>
      <c r="F18" s="13">
        <f t="shared" ref="F18:M18" si="1">SUM(F9:F14,F16:F17)-F15</f>
        <v>0</v>
      </c>
      <c r="G18" s="13" t="s">
        <v>77</v>
      </c>
      <c r="H18" s="13" t="s">
        <v>77</v>
      </c>
      <c r="I18" s="13">
        <f t="shared" si="1"/>
        <v>-909295</v>
      </c>
      <c r="J18" s="13">
        <f t="shared" si="1"/>
        <v>2321201</v>
      </c>
      <c r="K18" s="13">
        <f t="shared" si="1"/>
        <v>8676324</v>
      </c>
      <c r="L18" s="13">
        <f t="shared" si="1"/>
        <v>7991320</v>
      </c>
      <c r="M18" s="13">
        <f t="shared" si="1"/>
        <v>35722404</v>
      </c>
    </row>
    <row r="20" spans="1:13">
      <c r="J20" s="131" t="s">
        <v>53</v>
      </c>
      <c r="K20" s="131"/>
      <c r="L20" s="131"/>
      <c r="M20" s="131"/>
    </row>
    <row r="21" spans="1:13">
      <c r="E21" s="6" t="s">
        <v>17</v>
      </c>
      <c r="F21" s="6"/>
      <c r="G21" s="6"/>
      <c r="H21" s="6"/>
      <c r="I21" s="6" t="s">
        <v>18</v>
      </c>
      <c r="J21" s="6" t="s">
        <v>19</v>
      </c>
      <c r="K21" s="6" t="s">
        <v>20</v>
      </c>
      <c r="L21" s="6" t="s">
        <v>21</v>
      </c>
      <c r="M21" s="6" t="s">
        <v>22</v>
      </c>
    </row>
    <row r="22" spans="1:13" ht="34.5">
      <c r="A22" s="3" t="s">
        <v>36</v>
      </c>
      <c r="E22" s="5" t="s">
        <v>54</v>
      </c>
      <c r="F22" s="6"/>
      <c r="G22" s="4" t="s">
        <v>51</v>
      </c>
      <c r="H22" s="6"/>
      <c r="I22" s="5" t="s">
        <v>52</v>
      </c>
      <c r="J22" s="2">
        <v>0</v>
      </c>
      <c r="K22" s="2">
        <v>0.2</v>
      </c>
      <c r="L22" s="2">
        <v>0.5</v>
      </c>
      <c r="M22" s="2">
        <v>1</v>
      </c>
    </row>
    <row r="24" spans="1:13">
      <c r="A24" t="s">
        <v>37</v>
      </c>
      <c r="C24" s="6">
        <v>44</v>
      </c>
      <c r="E24" s="13"/>
      <c r="G24" s="6" t="s">
        <v>55</v>
      </c>
      <c r="I24" s="13">
        <f>SUM(J24:M24)</f>
        <v>569554</v>
      </c>
      <c r="J24" s="13">
        <v>0</v>
      </c>
      <c r="K24" s="13">
        <v>9495</v>
      </c>
      <c r="L24" s="13">
        <v>0</v>
      </c>
      <c r="M24" s="13">
        <v>560059</v>
      </c>
    </row>
    <row r="25" spans="1:13">
      <c r="A25" t="s">
        <v>38</v>
      </c>
      <c r="C25" s="6">
        <v>45</v>
      </c>
      <c r="E25" s="13"/>
      <c r="G25" s="7">
        <v>0.5</v>
      </c>
      <c r="I25" s="13">
        <f t="shared" ref="I25:I35" si="2">SUM(J25:M25)</f>
        <v>23430</v>
      </c>
      <c r="J25" s="13">
        <v>0</v>
      </c>
      <c r="K25" s="13">
        <v>0</v>
      </c>
      <c r="L25" s="13">
        <v>0</v>
      </c>
      <c r="M25" s="13">
        <v>23430</v>
      </c>
    </row>
    <row r="26" spans="1:13">
      <c r="A26" t="s">
        <v>39</v>
      </c>
      <c r="C26" s="6">
        <v>46</v>
      </c>
      <c r="E26" s="13"/>
      <c r="G26" s="7">
        <v>0.2</v>
      </c>
      <c r="I26" s="13">
        <f t="shared" si="2"/>
        <v>816</v>
      </c>
      <c r="J26" s="13">
        <v>0</v>
      </c>
      <c r="K26" s="13">
        <v>0</v>
      </c>
      <c r="L26" s="13">
        <v>0</v>
      </c>
      <c r="M26" s="13">
        <v>816</v>
      </c>
    </row>
    <row r="27" spans="1:13">
      <c r="A27" t="s">
        <v>40</v>
      </c>
      <c r="C27" s="6">
        <v>47</v>
      </c>
      <c r="E27" s="13"/>
      <c r="G27" s="7">
        <v>1</v>
      </c>
      <c r="I27" s="13">
        <f t="shared" si="2"/>
        <v>0</v>
      </c>
      <c r="J27" s="13">
        <v>0</v>
      </c>
      <c r="K27" s="13">
        <v>0</v>
      </c>
      <c r="L27" s="14"/>
      <c r="M27" s="13">
        <v>0</v>
      </c>
    </row>
    <row r="28" spans="1:13">
      <c r="A28" t="s">
        <v>41</v>
      </c>
      <c r="C28" s="6">
        <v>48</v>
      </c>
      <c r="E28" s="13"/>
      <c r="G28" s="7">
        <v>1</v>
      </c>
      <c r="I28" s="13">
        <f t="shared" si="2"/>
        <v>0</v>
      </c>
      <c r="J28" s="13">
        <v>0</v>
      </c>
      <c r="K28" s="13">
        <v>0</v>
      </c>
      <c r="L28" s="13">
        <v>0</v>
      </c>
      <c r="M28" s="13">
        <v>0</v>
      </c>
    </row>
    <row r="29" spans="1:13">
      <c r="A29" t="s">
        <v>42</v>
      </c>
      <c r="C29" s="6">
        <v>49</v>
      </c>
      <c r="E29" s="13"/>
      <c r="G29" s="7">
        <v>1</v>
      </c>
      <c r="I29" s="13">
        <f t="shared" si="2"/>
        <v>37985</v>
      </c>
      <c r="J29" s="13">
        <v>0</v>
      </c>
      <c r="K29" s="13">
        <v>33047</v>
      </c>
      <c r="L29" s="13">
        <v>0</v>
      </c>
      <c r="M29" s="13">
        <v>4938</v>
      </c>
    </row>
    <row r="30" spans="1:13">
      <c r="A30" t="s">
        <v>43</v>
      </c>
      <c r="C30" s="6">
        <v>50</v>
      </c>
      <c r="E30" s="13"/>
      <c r="G30" s="6">
        <v>12.5</v>
      </c>
      <c r="I30" s="13">
        <f t="shared" si="2"/>
        <v>27016</v>
      </c>
      <c r="J30" s="14"/>
      <c r="K30" s="14"/>
      <c r="L30" s="14"/>
      <c r="M30" s="13">
        <v>27016</v>
      </c>
    </row>
    <row r="31" spans="1:13">
      <c r="A31" t="s">
        <v>44</v>
      </c>
      <c r="C31" s="6">
        <v>51</v>
      </c>
      <c r="E31" s="13"/>
      <c r="G31" s="7">
        <v>1</v>
      </c>
      <c r="I31" s="13">
        <f t="shared" si="2"/>
        <v>172532</v>
      </c>
      <c r="J31" s="13">
        <v>0</v>
      </c>
      <c r="K31" s="13">
        <v>0</v>
      </c>
      <c r="L31" s="13">
        <v>172532</v>
      </c>
      <c r="M31" s="13">
        <v>0</v>
      </c>
    </row>
    <row r="32" spans="1:13">
      <c r="A32" t="s">
        <v>45</v>
      </c>
      <c r="C32" s="6">
        <v>52</v>
      </c>
      <c r="E32" s="13"/>
      <c r="G32" s="7">
        <v>1</v>
      </c>
      <c r="I32" s="13">
        <f t="shared" si="2"/>
        <v>0</v>
      </c>
      <c r="J32" s="13">
        <v>0</v>
      </c>
      <c r="K32" s="13">
        <v>0</v>
      </c>
      <c r="L32" s="13">
        <v>0</v>
      </c>
      <c r="M32" s="13">
        <v>0</v>
      </c>
    </row>
    <row r="33" spans="1:13">
      <c r="A33" t="s">
        <v>46</v>
      </c>
      <c r="C33" s="6" t="s">
        <v>49</v>
      </c>
      <c r="E33" s="13"/>
      <c r="G33" s="7">
        <v>0.5</v>
      </c>
      <c r="I33" s="13">
        <f t="shared" si="2"/>
        <v>1820311</v>
      </c>
      <c r="J33" s="13">
        <v>0</v>
      </c>
      <c r="K33" s="13">
        <v>0</v>
      </c>
      <c r="L33" s="13">
        <v>0</v>
      </c>
      <c r="M33" s="13">
        <v>1820311</v>
      </c>
    </row>
    <row r="34" spans="1:13">
      <c r="A34" t="s">
        <v>47</v>
      </c>
      <c r="C34" s="6" t="s">
        <v>50</v>
      </c>
      <c r="E34" s="13"/>
      <c r="G34" s="7">
        <v>0.1</v>
      </c>
      <c r="I34" s="13">
        <f t="shared" si="2"/>
        <v>0</v>
      </c>
      <c r="J34" s="13">
        <v>0</v>
      </c>
      <c r="K34" s="13">
        <v>0</v>
      </c>
      <c r="L34" s="13">
        <v>0</v>
      </c>
      <c r="M34" s="13">
        <v>0</v>
      </c>
    </row>
    <row r="35" spans="1:13">
      <c r="A35" t="s">
        <v>48</v>
      </c>
      <c r="C35" s="6">
        <v>54</v>
      </c>
      <c r="E35" s="13"/>
      <c r="G35" s="6"/>
      <c r="I35" s="13">
        <f t="shared" si="2"/>
        <v>548418</v>
      </c>
      <c r="J35" s="13">
        <v>0</v>
      </c>
      <c r="K35" s="13">
        <v>164765</v>
      </c>
      <c r="L35" s="13">
        <v>383653</v>
      </c>
      <c r="M35" s="14"/>
    </row>
    <row r="36" spans="1:13">
      <c r="G36" s="6"/>
      <c r="I36" s="13"/>
      <c r="J36" s="13"/>
      <c r="K36" s="13"/>
      <c r="L36" s="13"/>
      <c r="M36" s="13"/>
    </row>
    <row r="37" spans="1:13" s="8" customFormat="1">
      <c r="A37" s="8" t="s">
        <v>68</v>
      </c>
      <c r="C37" s="9"/>
      <c r="D37" s="9"/>
      <c r="G37" s="9"/>
      <c r="I37" s="15">
        <f>SUM(I24:I35)</f>
        <v>3200062</v>
      </c>
      <c r="J37" s="15">
        <f t="shared" ref="J37:M37" si="3">SUM(J24:J35)</f>
        <v>0</v>
      </c>
      <c r="K37" s="15">
        <f t="shared" si="3"/>
        <v>207307</v>
      </c>
      <c r="L37" s="15">
        <f t="shared" si="3"/>
        <v>556185</v>
      </c>
      <c r="M37" s="15">
        <f t="shared" si="3"/>
        <v>2436570</v>
      </c>
    </row>
    <row r="39" spans="1:13">
      <c r="A39" s="3" t="s">
        <v>56</v>
      </c>
    </row>
    <row r="41" spans="1:13">
      <c r="A41" t="s">
        <v>57</v>
      </c>
    </row>
    <row r="42" spans="1:13">
      <c r="A42" t="s">
        <v>58</v>
      </c>
      <c r="C42" s="6">
        <v>55</v>
      </c>
      <c r="I42" s="13"/>
      <c r="J42" s="13">
        <f>SUM(J18,J37)</f>
        <v>2321201</v>
      </c>
      <c r="K42" s="13">
        <f>SUM(K18,K37)</f>
        <v>8883631</v>
      </c>
      <c r="L42" s="13">
        <f>SUM(L18,L37)</f>
        <v>8547505</v>
      </c>
      <c r="M42" s="13">
        <f>SUM(M18,M37)</f>
        <v>38158974</v>
      </c>
    </row>
    <row r="43" spans="1:13">
      <c r="A43" t="s">
        <v>59</v>
      </c>
      <c r="C43" s="6">
        <v>56</v>
      </c>
      <c r="J43" s="10">
        <v>0</v>
      </c>
      <c r="K43" s="10">
        <v>0.2</v>
      </c>
      <c r="L43" s="10">
        <v>0.5</v>
      </c>
      <c r="M43" s="10">
        <v>1</v>
      </c>
    </row>
    <row r="44" spans="1:13">
      <c r="A44" t="s">
        <v>60</v>
      </c>
      <c r="C44" s="6">
        <v>57</v>
      </c>
      <c r="I44" s="13"/>
      <c r="J44" s="13">
        <f>J42*J43</f>
        <v>0</v>
      </c>
      <c r="K44" s="13">
        <f t="shared" ref="K44:M44" si="4">K42*K43</f>
        <v>1776726.2000000002</v>
      </c>
      <c r="L44" s="13">
        <f t="shared" si="4"/>
        <v>4273752.5</v>
      </c>
      <c r="M44" s="13">
        <f t="shared" si="4"/>
        <v>38158974</v>
      </c>
    </row>
    <row r="45" spans="1:13">
      <c r="A45" t="s">
        <v>61</v>
      </c>
      <c r="C45" s="6">
        <v>58</v>
      </c>
      <c r="I45" s="13"/>
      <c r="J45" s="13"/>
      <c r="K45" s="13"/>
      <c r="L45" s="13"/>
      <c r="M45" s="13">
        <v>0</v>
      </c>
    </row>
    <row r="46" spans="1:13">
      <c r="A46" t="s">
        <v>62</v>
      </c>
      <c r="C46" s="6">
        <v>59</v>
      </c>
      <c r="I46" s="13"/>
      <c r="J46" s="13"/>
      <c r="K46" s="13"/>
      <c r="L46" s="13"/>
      <c r="M46" s="13">
        <f>SUM(J44:M44,M45)</f>
        <v>44209452.700000003</v>
      </c>
    </row>
    <row r="47" spans="1:13">
      <c r="A47" t="s">
        <v>63</v>
      </c>
      <c r="I47" s="13"/>
      <c r="J47" s="13"/>
      <c r="K47" s="13"/>
      <c r="L47" s="13"/>
      <c r="M47" s="13"/>
    </row>
    <row r="48" spans="1:13">
      <c r="A48" t="s">
        <v>64</v>
      </c>
      <c r="I48" s="13"/>
      <c r="J48" s="13"/>
      <c r="K48" s="13"/>
      <c r="L48" s="13"/>
      <c r="M48" s="13"/>
    </row>
    <row r="49" spans="1:14">
      <c r="A49" t="s">
        <v>65</v>
      </c>
      <c r="C49" s="6">
        <v>60</v>
      </c>
      <c r="I49" s="13"/>
      <c r="J49" s="13"/>
      <c r="K49" s="13"/>
      <c r="L49" s="13"/>
      <c r="M49" s="13">
        <v>738855</v>
      </c>
    </row>
    <row r="50" spans="1:14">
      <c r="A50" t="s">
        <v>66</v>
      </c>
      <c r="C50" s="6">
        <v>61</v>
      </c>
      <c r="I50" s="13"/>
      <c r="J50" s="13"/>
      <c r="K50" s="13"/>
      <c r="L50" s="13"/>
      <c r="M50" s="13">
        <v>0</v>
      </c>
    </row>
    <row r="51" spans="1:14">
      <c r="A51" t="s">
        <v>67</v>
      </c>
      <c r="C51" s="6">
        <v>62</v>
      </c>
      <c r="I51" s="13"/>
      <c r="J51" s="13"/>
      <c r="K51" s="13"/>
      <c r="L51" s="13"/>
      <c r="M51" s="13">
        <f>M46-M49-M50</f>
        <v>43470597.700000003</v>
      </c>
    </row>
    <row r="52" spans="1:14">
      <c r="I52" s="13"/>
      <c r="J52" s="13"/>
      <c r="K52" s="13"/>
      <c r="L52" s="13"/>
      <c r="M52" s="13"/>
    </row>
    <row r="53" spans="1:14">
      <c r="A53" s="3" t="s">
        <v>74</v>
      </c>
    </row>
    <row r="54" spans="1:14">
      <c r="A54" s="3"/>
    </row>
    <row r="55" spans="1:14">
      <c r="A55" s="11" t="s">
        <v>73</v>
      </c>
    </row>
    <row r="57" spans="1:14">
      <c r="A57" t="s">
        <v>69</v>
      </c>
      <c r="C57" s="6">
        <v>11</v>
      </c>
      <c r="E57" s="13">
        <v>5021771</v>
      </c>
    </row>
    <row r="58" spans="1:14">
      <c r="A58" t="s">
        <v>70</v>
      </c>
      <c r="C58" s="6">
        <v>21</v>
      </c>
      <c r="E58" s="13">
        <v>6284551</v>
      </c>
    </row>
    <row r="60" spans="1:14">
      <c r="A60" t="s">
        <v>71</v>
      </c>
      <c r="C60" s="6">
        <v>32</v>
      </c>
      <c r="E60" s="12">
        <v>0.11550000000000001</v>
      </c>
      <c r="N60" s="13"/>
    </row>
    <row r="61" spans="1:14">
      <c r="A61" t="s">
        <v>72</v>
      </c>
      <c r="C61" s="6">
        <v>33</v>
      </c>
      <c r="E61" s="12">
        <v>0.14460000000000001</v>
      </c>
      <c r="N61" s="13"/>
    </row>
    <row r="63" spans="1:14">
      <c r="A63" s="11" t="s">
        <v>75</v>
      </c>
    </row>
    <row r="65" spans="1:5">
      <c r="A65" t="s">
        <v>71</v>
      </c>
      <c r="C65" s="6">
        <v>32</v>
      </c>
      <c r="E65" s="12">
        <f>N57/M51</f>
        <v>0</v>
      </c>
    </row>
    <row r="66" spans="1:5">
      <c r="A66" t="s">
        <v>72</v>
      </c>
      <c r="C66" s="6">
        <v>33</v>
      </c>
      <c r="E66" s="12">
        <f>N58/M51</f>
        <v>0</v>
      </c>
    </row>
    <row r="69" spans="1:5">
      <c r="A69" s="3" t="s">
        <v>78</v>
      </c>
    </row>
    <row r="71" spans="1:5">
      <c r="A71" t="s">
        <v>79</v>
      </c>
      <c r="E71" s="13">
        <f>I18+(K18*0.2)+(L18*0.5)+M18</f>
        <v>40544033.799999997</v>
      </c>
    </row>
    <row r="72" spans="1:5">
      <c r="A72" t="s">
        <v>80</v>
      </c>
      <c r="E72" s="13">
        <f>(K37*0.2)+(L37*0.5)+M37</f>
        <v>2756123.9</v>
      </c>
    </row>
    <row r="73" spans="1:5">
      <c r="A73" t="s">
        <v>88</v>
      </c>
      <c r="E73" s="13">
        <f>E71+E72</f>
        <v>43300157.699999996</v>
      </c>
    </row>
    <row r="75" spans="1:5">
      <c r="A75" t="s">
        <v>81</v>
      </c>
      <c r="E75" s="10">
        <f>E71/E73</f>
        <v>0.93634840965024946</v>
      </c>
    </row>
    <row r="76" spans="1:5">
      <c r="A76" t="s">
        <v>82</v>
      </c>
      <c r="E76" s="10">
        <f>E72/E73</f>
        <v>6.3651590349750625E-2</v>
      </c>
    </row>
    <row r="78" spans="1:5">
      <c r="A78" t="s">
        <v>83</v>
      </c>
      <c r="E78" s="13">
        <f>(K35*0.2)+(L35*0.5)+M35</f>
        <v>224779.5</v>
      </c>
    </row>
    <row r="79" spans="1:5">
      <c r="A79" t="s">
        <v>84</v>
      </c>
      <c r="E79" s="10">
        <f>E78/E72</f>
        <v>8.1556384312040542E-2</v>
      </c>
    </row>
    <row r="80" spans="1:5">
      <c r="A80" t="s">
        <v>85</v>
      </c>
      <c r="E80" s="10">
        <f>E78/E73</f>
        <v>5.1911935646368331E-3</v>
      </c>
    </row>
    <row r="82" spans="1:5">
      <c r="A82" t="s">
        <v>89</v>
      </c>
      <c r="E82" s="13">
        <f>(K13*0.2)+(L13*0.5)+M13+(K14*0.2)+(L14*0.5)+M14-((K15*0.2)+(L15*0.5)+M15)</f>
        <v>35001899.5</v>
      </c>
    </row>
    <row r="83" spans="1:5">
      <c r="A83" t="s">
        <v>86</v>
      </c>
      <c r="E83" s="10">
        <f>E82/E71</f>
        <v>0.86330579913831862</v>
      </c>
    </row>
    <row r="84" spans="1:5">
      <c r="A84" t="s">
        <v>87</v>
      </c>
      <c r="E84" s="10">
        <f>E82/E73</f>
        <v>0.80835501206500238</v>
      </c>
    </row>
    <row r="86" spans="1:5">
      <c r="A86" t="s">
        <v>90</v>
      </c>
      <c r="E86" s="10">
        <f>J35/I35</f>
        <v>0</v>
      </c>
    </row>
    <row r="87" spans="1:5">
      <c r="A87" t="s">
        <v>91</v>
      </c>
      <c r="E87" s="10">
        <f>K35/I35</f>
        <v>0.30043689302685178</v>
      </c>
    </row>
    <row r="88" spans="1:5">
      <c r="A88" t="s">
        <v>92</v>
      </c>
      <c r="E88" s="10">
        <f>L35/I35</f>
        <v>0.69956310697314827</v>
      </c>
    </row>
    <row r="89" spans="1:5">
      <c r="A89" t="s">
        <v>93</v>
      </c>
      <c r="E89" s="10">
        <f>M35/I35</f>
        <v>0</v>
      </c>
    </row>
    <row r="91" spans="1:5">
      <c r="A91" t="s">
        <v>96</v>
      </c>
      <c r="E91" s="13">
        <v>54156946</v>
      </c>
    </row>
    <row r="92" spans="1:5">
      <c r="A92" t="s">
        <v>97</v>
      </c>
      <c r="E92" s="12">
        <f>E73/E91</f>
        <v>0.79953100937412525</v>
      </c>
    </row>
    <row r="94" spans="1:5">
      <c r="A94" t="s">
        <v>107</v>
      </c>
      <c r="C94" s="18"/>
      <c r="D94" s="18"/>
      <c r="E94" s="13">
        <f>E18+I37</f>
        <v>57002016</v>
      </c>
    </row>
    <row r="95" spans="1:5">
      <c r="A95" t="s">
        <v>105</v>
      </c>
      <c r="C95" s="18"/>
      <c r="D95" s="18"/>
      <c r="E95" s="12">
        <f>I18/E94</f>
        <v>-1.5951979663315768E-2</v>
      </c>
    </row>
    <row r="96" spans="1:5">
      <c r="A96" t="s">
        <v>100</v>
      </c>
      <c r="C96" s="18"/>
      <c r="D96" s="18"/>
      <c r="E96" s="12">
        <f>J42/$E$94</f>
        <v>4.0721384310337373E-2</v>
      </c>
    </row>
    <row r="97" spans="1:5">
      <c r="A97" t="s">
        <v>102</v>
      </c>
      <c r="C97" s="18"/>
      <c r="D97" s="18"/>
      <c r="E97" s="12">
        <f>K42/$E$94</f>
        <v>0.15584766335281897</v>
      </c>
    </row>
    <row r="98" spans="1:5">
      <c r="A98" t="s">
        <v>103</v>
      </c>
      <c r="C98" s="18"/>
      <c r="D98" s="18"/>
      <c r="E98" s="12">
        <f>L42/$E$94</f>
        <v>0.14995092454273898</v>
      </c>
    </row>
    <row r="99" spans="1:5">
      <c r="A99" t="s">
        <v>104</v>
      </c>
      <c r="C99" s="18"/>
      <c r="D99" s="18"/>
      <c r="E99" s="12">
        <f>M42/$E$94</f>
        <v>0.66943200745742049</v>
      </c>
    </row>
    <row r="100" spans="1:5">
      <c r="A100" t="s">
        <v>101</v>
      </c>
      <c r="C100" s="18"/>
      <c r="D100" s="18"/>
    </row>
    <row r="101" spans="1:5">
      <c r="A101" t="s">
        <v>106</v>
      </c>
      <c r="C101" s="18"/>
      <c r="D101" s="18"/>
      <c r="E101" s="12">
        <f>SUM(E95:E99)</f>
        <v>1</v>
      </c>
    </row>
  </sheetData>
  <mergeCells count="1">
    <mergeCell ref="J20:M20"/>
  </mergeCells>
  <printOptions gridLines="1"/>
  <pageMargins left="0.7" right="0.7" top="1" bottom="0.75" header="0.3" footer="0.3"/>
  <pageSetup scale="90" orientation="portrait" horizontalDpi="4294967293" verticalDpi="0" r:id="rId1"/>
  <headerFooter>
    <oddHeader>&amp;CHuntington Bancshares Incorporated Regulatory Capital Components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N101"/>
  <sheetViews>
    <sheetView topLeftCell="A62" zoomScaleNormal="100" workbookViewId="0">
      <selection activeCell="E69" sqref="E69:E101"/>
    </sheetView>
  </sheetViews>
  <sheetFormatPr defaultRowHeight="15"/>
  <cols>
    <col min="1" max="1" width="54.85546875" customWidth="1"/>
    <col min="2" max="2" width="2" customWidth="1"/>
    <col min="3" max="3" width="10.85546875" style="19" customWidth="1"/>
    <col min="4" max="4" width="1.7109375" style="19" customWidth="1"/>
    <col min="5" max="5" width="20.140625" customWidth="1"/>
    <col min="6" max="6" width="1.5703125" customWidth="1"/>
    <col min="7" max="7" width="12.85546875" customWidth="1"/>
    <col min="8" max="8" width="1.5703125" customWidth="1"/>
    <col min="9" max="9" width="19.85546875" customWidth="1"/>
    <col min="10" max="10" width="21.42578125" customWidth="1"/>
    <col min="11" max="11" width="24.5703125" customWidth="1"/>
    <col min="12" max="12" width="20.7109375" customWidth="1"/>
    <col min="13" max="13" width="21.42578125" customWidth="1"/>
    <col min="14" max="14" width="23.85546875" customWidth="1"/>
    <col min="15" max="15" width="26.5703125" customWidth="1"/>
  </cols>
  <sheetData>
    <row r="1" spans="1:13">
      <c r="A1" t="s">
        <v>126</v>
      </c>
    </row>
    <row r="3" spans="1:13">
      <c r="C3" s="19" t="s">
        <v>23</v>
      </c>
      <c r="E3" s="19" t="s">
        <v>17</v>
      </c>
      <c r="F3" s="19"/>
      <c r="G3" s="19"/>
      <c r="H3" s="19"/>
      <c r="I3" s="19" t="s">
        <v>18</v>
      </c>
      <c r="J3" s="19" t="s">
        <v>19</v>
      </c>
      <c r="K3" s="19" t="s">
        <v>20</v>
      </c>
      <c r="L3" s="19" t="s">
        <v>21</v>
      </c>
      <c r="M3" s="19" t="s">
        <v>22</v>
      </c>
    </row>
    <row r="4" spans="1:13">
      <c r="E4" s="19" t="s">
        <v>25</v>
      </c>
      <c r="F4" s="19"/>
      <c r="G4" s="19"/>
      <c r="H4" s="19"/>
      <c r="I4" s="19" t="s">
        <v>24</v>
      </c>
      <c r="J4" s="2">
        <v>0</v>
      </c>
      <c r="K4" s="2">
        <v>0.2</v>
      </c>
      <c r="L4" s="2">
        <v>0.5</v>
      </c>
      <c r="M4" s="2">
        <v>1</v>
      </c>
    </row>
    <row r="7" spans="1:13">
      <c r="A7" s="3" t="s">
        <v>26</v>
      </c>
    </row>
    <row r="9" spans="1:13">
      <c r="A9" t="s">
        <v>27</v>
      </c>
      <c r="C9" s="19">
        <v>34</v>
      </c>
      <c r="E9" s="13">
        <f>SUM(I9:M9)</f>
        <v>5499310</v>
      </c>
      <c r="F9" s="13"/>
      <c r="G9" s="13"/>
      <c r="H9" s="13"/>
      <c r="I9" s="13">
        <v>0</v>
      </c>
      <c r="J9" s="13">
        <v>4610673</v>
      </c>
      <c r="K9" s="13">
        <v>878459</v>
      </c>
      <c r="L9" s="14"/>
      <c r="M9" s="13">
        <v>10178</v>
      </c>
    </row>
    <row r="10" spans="1:13">
      <c r="A10" t="s">
        <v>28</v>
      </c>
      <c r="C10" s="19">
        <v>35</v>
      </c>
      <c r="E10" s="13">
        <f t="shared" ref="E10:E17" si="0">SUM(I10:M10)</f>
        <v>840642</v>
      </c>
      <c r="F10" s="13"/>
      <c r="G10" s="13"/>
      <c r="H10" s="13"/>
      <c r="I10" s="13">
        <v>-602735</v>
      </c>
      <c r="J10" s="13">
        <v>0</v>
      </c>
      <c r="K10" s="13">
        <v>373111</v>
      </c>
      <c r="L10" s="13">
        <v>221834</v>
      </c>
      <c r="M10" s="13">
        <v>848432</v>
      </c>
    </row>
    <row r="11" spans="1:13">
      <c r="A11" t="s">
        <v>29</v>
      </c>
      <c r="C11" s="19">
        <v>36</v>
      </c>
      <c r="E11" s="13">
        <f t="shared" si="0"/>
        <v>4205742</v>
      </c>
      <c r="F11" s="13"/>
      <c r="G11" s="13"/>
      <c r="H11" s="13"/>
      <c r="I11" s="13">
        <v>-1916055</v>
      </c>
      <c r="J11" s="13">
        <v>1712744</v>
      </c>
      <c r="K11" s="13">
        <v>1889668</v>
      </c>
      <c r="L11" s="13">
        <v>171863</v>
      </c>
      <c r="M11" s="13">
        <v>2347522</v>
      </c>
    </row>
    <row r="12" spans="1:13">
      <c r="A12" t="s">
        <v>76</v>
      </c>
      <c r="C12" s="19">
        <v>37</v>
      </c>
      <c r="E12" s="13">
        <f t="shared" si="0"/>
        <v>130305</v>
      </c>
      <c r="F12" s="13"/>
      <c r="G12" s="13"/>
      <c r="H12" s="13"/>
      <c r="I12" s="14"/>
      <c r="J12" s="13">
        <v>1943</v>
      </c>
      <c r="K12" s="13">
        <v>75585</v>
      </c>
      <c r="L12" s="14"/>
      <c r="M12" s="13">
        <v>52777</v>
      </c>
    </row>
    <row r="13" spans="1:13">
      <c r="A13" t="s">
        <v>30</v>
      </c>
      <c r="C13" s="19">
        <v>38</v>
      </c>
      <c r="E13" s="13">
        <f t="shared" si="0"/>
        <v>206286</v>
      </c>
      <c r="F13" s="13"/>
      <c r="G13" s="13"/>
      <c r="H13" s="13"/>
      <c r="I13" s="13">
        <v>0</v>
      </c>
      <c r="J13" s="13">
        <v>44666</v>
      </c>
      <c r="K13" s="13">
        <v>242</v>
      </c>
      <c r="L13" s="13">
        <v>161378</v>
      </c>
      <c r="M13" s="13">
        <v>0</v>
      </c>
    </row>
    <row r="14" spans="1:13">
      <c r="A14" t="s">
        <v>31</v>
      </c>
      <c r="C14" s="19">
        <v>39</v>
      </c>
      <c r="E14" s="13">
        <f t="shared" si="0"/>
        <v>36829544</v>
      </c>
      <c r="F14" s="13"/>
      <c r="G14" s="13"/>
      <c r="H14" s="13"/>
      <c r="I14" s="13">
        <v>0</v>
      </c>
      <c r="J14" s="13">
        <v>123122</v>
      </c>
      <c r="K14" s="13">
        <v>1718025</v>
      </c>
      <c r="L14" s="13">
        <v>5358261</v>
      </c>
      <c r="M14" s="13">
        <v>29630136</v>
      </c>
    </row>
    <row r="15" spans="1:13">
      <c r="A15" t="s">
        <v>32</v>
      </c>
      <c r="C15" s="19">
        <v>40</v>
      </c>
      <c r="E15" s="13">
        <f t="shared" si="0"/>
        <v>1441943</v>
      </c>
      <c r="F15" s="13"/>
      <c r="G15" s="13"/>
      <c r="H15" s="13"/>
      <c r="I15" s="13">
        <v>1441943</v>
      </c>
      <c r="J15" s="14"/>
      <c r="K15" s="14"/>
      <c r="L15" s="14"/>
      <c r="M15" s="14"/>
    </row>
    <row r="16" spans="1:13">
      <c r="A16" t="s">
        <v>33</v>
      </c>
      <c r="C16" s="19">
        <v>41</v>
      </c>
      <c r="E16" s="13">
        <f t="shared" si="0"/>
        <v>116969</v>
      </c>
      <c r="F16" s="13"/>
      <c r="G16" s="13"/>
      <c r="H16" s="13"/>
      <c r="I16" s="13">
        <v>67079</v>
      </c>
      <c r="J16" s="13">
        <v>15111</v>
      </c>
      <c r="K16" s="13">
        <v>3268</v>
      </c>
      <c r="L16" s="13">
        <v>9178</v>
      </c>
      <c r="M16" s="13">
        <v>22333</v>
      </c>
    </row>
    <row r="17" spans="1:13">
      <c r="A17" t="s">
        <v>34</v>
      </c>
      <c r="C17" s="19">
        <v>42</v>
      </c>
      <c r="E17" s="13">
        <f t="shared" si="0"/>
        <v>4648841</v>
      </c>
      <c r="F17" s="13"/>
      <c r="G17" s="13"/>
      <c r="H17" s="13"/>
      <c r="I17" s="13">
        <v>1251445</v>
      </c>
      <c r="J17" s="13">
        <v>331780</v>
      </c>
      <c r="K17" s="13">
        <v>466493</v>
      </c>
      <c r="L17" s="13">
        <v>27663</v>
      </c>
      <c r="M17" s="13">
        <v>2571460</v>
      </c>
    </row>
    <row r="18" spans="1:13">
      <c r="A18" t="s">
        <v>35</v>
      </c>
      <c r="C18" s="19">
        <v>43</v>
      </c>
      <c r="E18" s="13">
        <f>SUM(E9:E14,E16:E17)-E15</f>
        <v>51035696</v>
      </c>
      <c r="F18" s="13">
        <f t="shared" ref="F18:M18" si="1">SUM(F9:F14,F16:F17)-F15</f>
        <v>0</v>
      </c>
      <c r="G18" s="13" t="s">
        <v>77</v>
      </c>
      <c r="H18" s="13" t="s">
        <v>77</v>
      </c>
      <c r="I18" s="13">
        <f t="shared" si="1"/>
        <v>-2642209</v>
      </c>
      <c r="J18" s="13">
        <f t="shared" si="1"/>
        <v>6840039</v>
      </c>
      <c r="K18" s="13">
        <f t="shared" si="1"/>
        <v>5404851</v>
      </c>
      <c r="L18" s="13">
        <f t="shared" si="1"/>
        <v>5950177</v>
      </c>
      <c r="M18" s="13">
        <f t="shared" si="1"/>
        <v>35482838</v>
      </c>
    </row>
    <row r="20" spans="1:13">
      <c r="J20" s="131" t="s">
        <v>53</v>
      </c>
      <c r="K20" s="131"/>
      <c r="L20" s="131"/>
      <c r="M20" s="131"/>
    </row>
    <row r="21" spans="1:13">
      <c r="E21" s="19" t="s">
        <v>17</v>
      </c>
      <c r="F21" s="19"/>
      <c r="G21" s="19"/>
      <c r="H21" s="19"/>
      <c r="I21" s="19" t="s">
        <v>18</v>
      </c>
      <c r="J21" s="19" t="s">
        <v>19</v>
      </c>
      <c r="K21" s="19" t="s">
        <v>20</v>
      </c>
      <c r="L21" s="19" t="s">
        <v>21</v>
      </c>
      <c r="M21" s="19" t="s">
        <v>22</v>
      </c>
    </row>
    <row r="22" spans="1:13" ht="34.5">
      <c r="A22" s="3" t="s">
        <v>36</v>
      </c>
      <c r="E22" s="5" t="s">
        <v>54</v>
      </c>
      <c r="F22" s="19"/>
      <c r="G22" s="4" t="s">
        <v>51</v>
      </c>
      <c r="H22" s="19"/>
      <c r="I22" s="5" t="s">
        <v>52</v>
      </c>
      <c r="J22" s="2">
        <v>0</v>
      </c>
      <c r="K22" s="2">
        <v>0.2</v>
      </c>
      <c r="L22" s="2">
        <v>0.5</v>
      </c>
      <c r="M22" s="2">
        <v>1</v>
      </c>
    </row>
    <row r="24" spans="1:13">
      <c r="A24" t="s">
        <v>37</v>
      </c>
      <c r="C24" s="19">
        <v>44</v>
      </c>
      <c r="E24" s="13"/>
      <c r="G24" s="19" t="s">
        <v>55</v>
      </c>
      <c r="I24" s="13">
        <f>SUM(J24:M24)</f>
        <v>921257</v>
      </c>
      <c r="J24" s="13">
        <v>145406</v>
      </c>
      <c r="K24" s="13">
        <v>96345</v>
      </c>
      <c r="L24" s="13">
        <v>63051</v>
      </c>
      <c r="M24" s="13">
        <v>616455</v>
      </c>
    </row>
    <row r="25" spans="1:13">
      <c r="A25" t="s">
        <v>38</v>
      </c>
      <c r="C25" s="19">
        <v>45</v>
      </c>
      <c r="E25" s="13"/>
      <c r="G25" s="7">
        <v>0.5</v>
      </c>
      <c r="I25" s="13">
        <f t="shared" ref="I25:I35" si="2">SUM(J25:M25)</f>
        <v>92927</v>
      </c>
      <c r="J25" s="13">
        <v>13065</v>
      </c>
      <c r="K25" s="13">
        <v>2069</v>
      </c>
      <c r="L25" s="13">
        <v>0</v>
      </c>
      <c r="M25" s="13">
        <v>77793</v>
      </c>
    </row>
    <row r="26" spans="1:13">
      <c r="A26" t="s">
        <v>39</v>
      </c>
      <c r="C26" s="19">
        <v>46</v>
      </c>
      <c r="E26" s="13"/>
      <c r="G26" s="7">
        <v>0.2</v>
      </c>
      <c r="I26" s="13">
        <f t="shared" si="2"/>
        <v>9325</v>
      </c>
      <c r="J26" s="13">
        <v>13</v>
      </c>
      <c r="K26" s="13">
        <v>107</v>
      </c>
      <c r="L26" s="13">
        <v>0</v>
      </c>
      <c r="M26" s="13">
        <v>9205</v>
      </c>
    </row>
    <row r="27" spans="1:13">
      <c r="A27" t="s">
        <v>40</v>
      </c>
      <c r="C27" s="19">
        <v>47</v>
      </c>
      <c r="E27" s="13"/>
      <c r="G27" s="7">
        <v>1</v>
      </c>
      <c r="I27" s="13">
        <f t="shared" si="2"/>
        <v>0</v>
      </c>
      <c r="J27" s="13">
        <v>0</v>
      </c>
      <c r="K27" s="13">
        <v>0</v>
      </c>
      <c r="L27" s="14"/>
      <c r="M27" s="13">
        <v>0</v>
      </c>
    </row>
    <row r="28" spans="1:13">
      <c r="A28" t="s">
        <v>41</v>
      </c>
      <c r="C28" s="19">
        <v>48</v>
      </c>
      <c r="E28" s="13"/>
      <c r="G28" s="7">
        <v>1</v>
      </c>
      <c r="I28" s="13">
        <f t="shared" si="2"/>
        <v>0</v>
      </c>
      <c r="J28" s="13">
        <v>0</v>
      </c>
      <c r="K28" s="13">
        <v>0</v>
      </c>
      <c r="L28" s="13">
        <v>0</v>
      </c>
      <c r="M28" s="13">
        <v>0</v>
      </c>
    </row>
    <row r="29" spans="1:13">
      <c r="A29" t="s">
        <v>42</v>
      </c>
      <c r="C29" s="19">
        <v>49</v>
      </c>
      <c r="E29" s="13"/>
      <c r="G29" s="7">
        <v>1</v>
      </c>
      <c r="I29" s="13">
        <f t="shared" si="2"/>
        <v>0</v>
      </c>
      <c r="J29" s="13">
        <v>0</v>
      </c>
      <c r="K29" s="13">
        <v>0</v>
      </c>
      <c r="L29" s="13">
        <v>0</v>
      </c>
      <c r="M29" s="13">
        <v>0</v>
      </c>
    </row>
    <row r="30" spans="1:13">
      <c r="A30" t="s">
        <v>43</v>
      </c>
      <c r="C30" s="19">
        <v>50</v>
      </c>
      <c r="E30" s="13"/>
      <c r="G30" s="19">
        <v>12.5</v>
      </c>
      <c r="I30" s="13">
        <f t="shared" si="2"/>
        <v>524868</v>
      </c>
      <c r="J30" s="14"/>
      <c r="K30" s="14"/>
      <c r="L30" s="14"/>
      <c r="M30" s="13">
        <v>524868</v>
      </c>
    </row>
    <row r="31" spans="1:13">
      <c r="A31" t="s">
        <v>44</v>
      </c>
      <c r="C31" s="19">
        <v>51</v>
      </c>
      <c r="E31" s="13"/>
      <c r="G31" s="7">
        <v>1</v>
      </c>
      <c r="I31" s="13">
        <f t="shared" si="2"/>
        <v>189999</v>
      </c>
      <c r="J31" s="13">
        <v>0</v>
      </c>
      <c r="K31" s="13">
        <v>0</v>
      </c>
      <c r="L31" s="13">
        <v>189999</v>
      </c>
      <c r="M31" s="13">
        <v>0</v>
      </c>
    </row>
    <row r="32" spans="1:13">
      <c r="A32" t="s">
        <v>45</v>
      </c>
      <c r="C32" s="19">
        <v>52</v>
      </c>
      <c r="E32" s="13"/>
      <c r="G32" s="7">
        <v>1</v>
      </c>
      <c r="I32" s="13">
        <f t="shared" si="2"/>
        <v>0</v>
      </c>
      <c r="J32" s="13">
        <v>0</v>
      </c>
      <c r="K32" s="13">
        <v>0</v>
      </c>
      <c r="L32" s="13">
        <v>0</v>
      </c>
      <c r="M32" s="13">
        <v>0</v>
      </c>
    </row>
    <row r="33" spans="1:13">
      <c r="A33" t="s">
        <v>46</v>
      </c>
      <c r="C33" s="19" t="s">
        <v>49</v>
      </c>
      <c r="E33" s="13"/>
      <c r="G33" s="7">
        <v>0.5</v>
      </c>
      <c r="I33" s="13">
        <f t="shared" si="2"/>
        <v>3012870</v>
      </c>
      <c r="J33" s="13">
        <v>4210</v>
      </c>
      <c r="K33" s="13">
        <v>29860</v>
      </c>
      <c r="L33" s="13">
        <v>49230</v>
      </c>
      <c r="M33" s="13">
        <v>2929570</v>
      </c>
    </row>
    <row r="34" spans="1:13">
      <c r="A34" t="s">
        <v>47</v>
      </c>
      <c r="C34" s="19" t="s">
        <v>50</v>
      </c>
      <c r="E34" s="13"/>
      <c r="G34" s="7">
        <v>0.1</v>
      </c>
      <c r="I34" s="13">
        <f t="shared" si="2"/>
        <v>0</v>
      </c>
      <c r="J34" s="13">
        <v>0</v>
      </c>
      <c r="K34" s="13">
        <v>0</v>
      </c>
      <c r="L34" s="13">
        <v>0</v>
      </c>
      <c r="M34" s="13">
        <v>0</v>
      </c>
    </row>
    <row r="35" spans="1:13">
      <c r="A35" t="s">
        <v>48</v>
      </c>
      <c r="C35" s="19">
        <v>54</v>
      </c>
      <c r="E35" s="13"/>
      <c r="G35" s="19"/>
      <c r="I35" s="13">
        <f t="shared" si="2"/>
        <v>238567</v>
      </c>
      <c r="J35" s="13">
        <v>0</v>
      </c>
      <c r="K35" s="13">
        <v>152930</v>
      </c>
      <c r="L35" s="13">
        <v>85637</v>
      </c>
      <c r="M35" s="14"/>
    </row>
    <row r="36" spans="1:13">
      <c r="G36" s="19"/>
      <c r="I36" s="13"/>
      <c r="J36" s="13"/>
      <c r="K36" s="13"/>
      <c r="L36" s="13"/>
      <c r="M36" s="13"/>
    </row>
    <row r="37" spans="1:13" s="8" customFormat="1">
      <c r="A37" s="8" t="s">
        <v>68</v>
      </c>
      <c r="C37" s="9"/>
      <c r="D37" s="9"/>
      <c r="G37" s="9"/>
      <c r="I37" s="15">
        <f>SUM(I24:I35)</f>
        <v>4989813</v>
      </c>
      <c r="J37" s="15">
        <f t="shared" ref="J37:M37" si="3">SUM(J24:J35)</f>
        <v>162694</v>
      </c>
      <c r="K37" s="15">
        <f t="shared" si="3"/>
        <v>281311</v>
      </c>
      <c r="L37" s="15">
        <f t="shared" si="3"/>
        <v>387917</v>
      </c>
      <c r="M37" s="15">
        <f t="shared" si="3"/>
        <v>4157891</v>
      </c>
    </row>
    <row r="39" spans="1:13">
      <c r="A39" s="3" t="s">
        <v>56</v>
      </c>
    </row>
    <row r="41" spans="1:13">
      <c r="A41" t="s">
        <v>57</v>
      </c>
    </row>
    <row r="42" spans="1:13">
      <c r="A42" t="s">
        <v>58</v>
      </c>
      <c r="C42" s="19">
        <v>55</v>
      </c>
      <c r="I42" s="13"/>
      <c r="J42" s="13">
        <f>SUM(J18,J37)</f>
        <v>7002733</v>
      </c>
      <c r="K42" s="13">
        <f>SUM(K18,K37)</f>
        <v>5686162</v>
      </c>
      <c r="L42" s="13">
        <f>SUM(L18,L37)</f>
        <v>6338094</v>
      </c>
      <c r="M42" s="13">
        <f>SUM(M18,M37)</f>
        <v>39640729</v>
      </c>
    </row>
    <row r="43" spans="1:13">
      <c r="A43" t="s">
        <v>59</v>
      </c>
      <c r="C43" s="19">
        <v>56</v>
      </c>
      <c r="J43" s="10">
        <v>0</v>
      </c>
      <c r="K43" s="10">
        <v>0.2</v>
      </c>
      <c r="L43" s="10">
        <v>0.5</v>
      </c>
      <c r="M43" s="10">
        <v>1</v>
      </c>
    </row>
    <row r="44" spans="1:13">
      <c r="A44" t="s">
        <v>60</v>
      </c>
      <c r="C44" s="19">
        <v>57</v>
      </c>
      <c r="I44" s="13"/>
      <c r="J44" s="13">
        <f>J42*J43</f>
        <v>0</v>
      </c>
      <c r="K44" s="13">
        <f t="shared" ref="K44:M44" si="4">K42*K43</f>
        <v>1137232.4000000001</v>
      </c>
      <c r="L44" s="13">
        <f t="shared" si="4"/>
        <v>3169047</v>
      </c>
      <c r="M44" s="13">
        <f t="shared" si="4"/>
        <v>39640729</v>
      </c>
    </row>
    <row r="45" spans="1:13">
      <c r="A45" t="s">
        <v>61</v>
      </c>
      <c r="C45" s="19">
        <v>58</v>
      </c>
      <c r="I45" s="13"/>
      <c r="J45" s="13"/>
      <c r="K45" s="13"/>
      <c r="L45" s="13"/>
      <c r="M45" s="13">
        <v>0</v>
      </c>
    </row>
    <row r="46" spans="1:13">
      <c r="A46" t="s">
        <v>62</v>
      </c>
      <c r="C46" s="19">
        <v>59</v>
      </c>
      <c r="I46" s="13"/>
      <c r="J46" s="13"/>
      <c r="K46" s="13"/>
      <c r="L46" s="13"/>
      <c r="M46" s="13">
        <f>SUM(J44:M44,M45)</f>
        <v>43947008.399999999</v>
      </c>
    </row>
    <row r="47" spans="1:13">
      <c r="A47" t="s">
        <v>63</v>
      </c>
      <c r="I47" s="13"/>
      <c r="J47" s="13"/>
      <c r="K47" s="13"/>
      <c r="L47" s="13"/>
      <c r="M47" s="14"/>
    </row>
    <row r="48" spans="1:13">
      <c r="A48" t="s">
        <v>64</v>
      </c>
      <c r="I48" s="13"/>
      <c r="J48" s="13"/>
      <c r="K48" s="13"/>
      <c r="L48" s="13"/>
      <c r="M48" s="14"/>
    </row>
    <row r="49" spans="1:14">
      <c r="A49" t="s">
        <v>65</v>
      </c>
      <c r="C49" s="19">
        <v>60</v>
      </c>
      <c r="I49" s="13"/>
      <c r="J49" s="13"/>
      <c r="K49" s="13"/>
      <c r="L49" s="13"/>
      <c r="M49" s="13">
        <v>996811</v>
      </c>
    </row>
    <row r="50" spans="1:14">
      <c r="A50" t="s">
        <v>66</v>
      </c>
      <c r="C50" s="19">
        <v>61</v>
      </c>
      <c r="I50" s="13"/>
      <c r="J50" s="13"/>
      <c r="K50" s="13"/>
      <c r="L50" s="13"/>
      <c r="M50" s="13">
        <v>0</v>
      </c>
    </row>
    <row r="51" spans="1:14">
      <c r="A51" t="s">
        <v>67</v>
      </c>
      <c r="C51" s="19">
        <v>62</v>
      </c>
      <c r="I51" s="13"/>
      <c r="J51" s="13"/>
      <c r="K51" s="13"/>
      <c r="L51" s="13"/>
      <c r="M51" s="13">
        <f>M46-M49-M50</f>
        <v>42950197.399999999</v>
      </c>
    </row>
    <row r="52" spans="1:14">
      <c r="I52" s="13"/>
      <c r="J52" s="13"/>
      <c r="K52" s="13"/>
      <c r="L52" s="13"/>
      <c r="M52" s="13"/>
    </row>
    <row r="53" spans="1:14">
      <c r="A53" s="3" t="s">
        <v>74</v>
      </c>
    </row>
    <row r="54" spans="1:14">
      <c r="A54" s="3"/>
    </row>
    <row r="55" spans="1:14">
      <c r="A55" s="11" t="s">
        <v>73</v>
      </c>
    </row>
    <row r="57" spans="1:14">
      <c r="A57" t="s">
        <v>69</v>
      </c>
      <c r="C57" s="19">
        <v>11</v>
      </c>
      <c r="E57" s="13">
        <v>6349789</v>
      </c>
    </row>
    <row r="58" spans="1:14">
      <c r="A58" t="s">
        <v>70</v>
      </c>
      <c r="C58" s="19">
        <v>21</v>
      </c>
      <c r="E58" s="13">
        <v>7363984</v>
      </c>
    </row>
    <row r="60" spans="1:14">
      <c r="A60" t="s">
        <v>71</v>
      </c>
      <c r="C60" s="19">
        <v>32</v>
      </c>
      <c r="E60" s="12">
        <v>0.14779999999999999</v>
      </c>
      <c r="N60" s="13"/>
    </row>
    <row r="61" spans="1:14">
      <c r="A61" t="s">
        <v>72</v>
      </c>
      <c r="C61" s="19">
        <v>33</v>
      </c>
      <c r="E61" s="12">
        <v>0.17150000000000001</v>
      </c>
      <c r="N61" s="13"/>
    </row>
    <row r="63" spans="1:14">
      <c r="A63" s="11" t="s">
        <v>75</v>
      </c>
    </row>
    <row r="65" spans="1:5">
      <c r="A65" t="s">
        <v>71</v>
      </c>
      <c r="C65" s="19">
        <v>32</v>
      </c>
      <c r="E65" s="12">
        <f>E57/M51</f>
        <v>0.14784074077387127</v>
      </c>
    </row>
    <row r="66" spans="1:5">
      <c r="A66" t="s">
        <v>72</v>
      </c>
      <c r="C66" s="19">
        <v>33</v>
      </c>
      <c r="E66" s="12">
        <f>E58/M51</f>
        <v>0.17145401990632061</v>
      </c>
    </row>
    <row r="69" spans="1:5">
      <c r="A69" s="3" t="s">
        <v>78</v>
      </c>
    </row>
    <row r="71" spans="1:5">
      <c r="A71" t="s">
        <v>79</v>
      </c>
      <c r="E71" s="13">
        <f>I18+(K18*0.2)+(L18*0.5)+M18</f>
        <v>36896687.700000003</v>
      </c>
    </row>
    <row r="72" spans="1:5">
      <c r="A72" t="s">
        <v>80</v>
      </c>
      <c r="E72" s="13">
        <f>(K37*0.2)+(L37*0.5)+M37</f>
        <v>4408111.7</v>
      </c>
    </row>
    <row r="73" spans="1:5">
      <c r="A73" t="s">
        <v>88</v>
      </c>
      <c r="E73" s="13">
        <f>E71+E72</f>
        <v>41304799.400000006</v>
      </c>
    </row>
    <row r="75" spans="1:5">
      <c r="A75" t="s">
        <v>81</v>
      </c>
      <c r="E75" s="10">
        <f>E71/E73</f>
        <v>0.89327846245392972</v>
      </c>
    </row>
    <row r="76" spans="1:5">
      <c r="A76" t="s">
        <v>82</v>
      </c>
      <c r="E76" s="10">
        <f>E72/E73</f>
        <v>0.10672153754607024</v>
      </c>
    </row>
    <row r="78" spans="1:5">
      <c r="A78" t="s">
        <v>83</v>
      </c>
      <c r="E78" s="13">
        <f>(K35*0.2)+(L35*0.5)+M35</f>
        <v>73404.5</v>
      </c>
    </row>
    <row r="79" spans="1:5">
      <c r="A79" t="s">
        <v>84</v>
      </c>
      <c r="E79" s="10">
        <f>E78/E72</f>
        <v>1.665214155076878E-2</v>
      </c>
    </row>
    <row r="80" spans="1:5">
      <c r="A80" t="s">
        <v>85</v>
      </c>
      <c r="E80" s="10">
        <f>E78/E73</f>
        <v>1.7771421497328466E-3</v>
      </c>
    </row>
    <row r="82" spans="1:5">
      <c r="A82" t="s">
        <v>89</v>
      </c>
      <c r="E82" s="13">
        <f>(K13*0.2)+(L13*0.5)+M13+(K14*0.2)+(L14*0.5)+M14-((K15*0.2)+(L15*0.5)+M15)</f>
        <v>32733608.899999999</v>
      </c>
    </row>
    <row r="83" spans="1:5">
      <c r="A83" t="s">
        <v>86</v>
      </c>
      <c r="E83" s="10">
        <f>E82/E71</f>
        <v>0.88716930815445516</v>
      </c>
    </row>
    <row r="84" spans="1:5">
      <c r="A84" t="s">
        <v>87</v>
      </c>
      <c r="E84" s="10">
        <f>E82/E73</f>
        <v>0.79248923552452821</v>
      </c>
    </row>
    <row r="86" spans="1:5">
      <c r="A86" t="s">
        <v>90</v>
      </c>
      <c r="E86" s="10">
        <f>J35/I35</f>
        <v>0</v>
      </c>
    </row>
    <row r="87" spans="1:5">
      <c r="A87" t="s">
        <v>91</v>
      </c>
      <c r="E87" s="10">
        <f>K35/I35</f>
        <v>0.64103585156371168</v>
      </c>
    </row>
    <row r="88" spans="1:5">
      <c r="A88" t="s">
        <v>92</v>
      </c>
      <c r="E88" s="10">
        <f>L35/I35</f>
        <v>0.35896414843628832</v>
      </c>
    </row>
    <row r="89" spans="1:5">
      <c r="A89" t="s">
        <v>93</v>
      </c>
      <c r="E89" s="10">
        <f>M35/I35</f>
        <v>0</v>
      </c>
    </row>
    <row r="91" spans="1:5">
      <c r="A91" t="s">
        <v>96</v>
      </c>
      <c r="E91" s="13">
        <v>51755220</v>
      </c>
    </row>
    <row r="92" spans="1:5">
      <c r="A92" t="s">
        <v>97</v>
      </c>
      <c r="E92" s="12">
        <f>E73/E91</f>
        <v>0.79807987290943805</v>
      </c>
    </row>
    <row r="94" spans="1:5">
      <c r="A94" t="s">
        <v>107</v>
      </c>
      <c r="E94" s="13">
        <f>E18+I37</f>
        <v>56025509</v>
      </c>
    </row>
    <row r="95" spans="1:5">
      <c r="A95" t="s">
        <v>105</v>
      </c>
      <c r="E95" s="12">
        <f>I18/E94</f>
        <v>-4.7160820975316799E-2</v>
      </c>
    </row>
    <row r="96" spans="1:5">
      <c r="A96" t="s">
        <v>100</v>
      </c>
      <c r="E96" s="12">
        <f>J42/$E$94</f>
        <v>0.12499186754376475</v>
      </c>
    </row>
    <row r="97" spans="1:5">
      <c r="A97" t="s">
        <v>102</v>
      </c>
      <c r="E97" s="12">
        <f>K42/$E$94</f>
        <v>0.1014923755534287</v>
      </c>
    </row>
    <row r="98" spans="1:5">
      <c r="A98" t="s">
        <v>103</v>
      </c>
      <c r="E98" s="12">
        <f>L42/$E$94</f>
        <v>0.11312871784886416</v>
      </c>
    </row>
    <row r="99" spans="1:5">
      <c r="A99" t="s">
        <v>104</v>
      </c>
      <c r="E99" s="12">
        <f>M42/$E$94</f>
        <v>0.70754786002925918</v>
      </c>
    </row>
    <row r="100" spans="1:5">
      <c r="A100" t="s">
        <v>101</v>
      </c>
    </row>
    <row r="101" spans="1:5">
      <c r="A101" t="s">
        <v>106</v>
      </c>
      <c r="E101" s="12">
        <f>SUM(E95:E99)</f>
        <v>1</v>
      </c>
    </row>
  </sheetData>
  <mergeCells count="1">
    <mergeCell ref="J20:M20"/>
  </mergeCells>
  <printOptions gridLines="1"/>
  <pageMargins left="0.7" right="0.7" top="1" bottom="0.75" header="0.3" footer="0.3"/>
  <pageSetup scale="90" orientation="portrait" horizontalDpi="4294967293" verticalDpi="0" r:id="rId1"/>
  <headerFooter>
    <oddHeader>&amp;CZions Bancorporation Regulatory Capital Components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1:N101"/>
  <sheetViews>
    <sheetView topLeftCell="C68" zoomScaleNormal="100" workbookViewId="0">
      <selection activeCell="E69" sqref="E69:E101"/>
    </sheetView>
  </sheetViews>
  <sheetFormatPr defaultRowHeight="15"/>
  <cols>
    <col min="1" max="1" width="54.85546875" customWidth="1"/>
    <col min="2" max="2" width="2" customWidth="1"/>
    <col min="3" max="3" width="10.85546875" style="6" customWidth="1"/>
    <col min="4" max="4" width="1.7109375" style="6" customWidth="1"/>
    <col min="5" max="5" width="20.140625" customWidth="1"/>
    <col min="6" max="6" width="1.5703125" customWidth="1"/>
    <col min="7" max="7" width="12.85546875" customWidth="1"/>
    <col min="8" max="8" width="1.5703125" customWidth="1"/>
    <col min="9" max="9" width="19.85546875" customWidth="1"/>
    <col min="10" max="10" width="21.42578125" customWidth="1"/>
    <col min="11" max="11" width="24.5703125" customWidth="1"/>
    <col min="12" max="12" width="20.7109375" customWidth="1"/>
    <col min="13" max="13" width="21.42578125" customWidth="1"/>
    <col min="14" max="14" width="23.85546875" customWidth="1"/>
    <col min="15" max="15" width="26.5703125" customWidth="1"/>
  </cols>
  <sheetData>
    <row r="1" spans="1:13">
      <c r="A1" t="s">
        <v>108</v>
      </c>
    </row>
    <row r="3" spans="1:13">
      <c r="C3" s="6" t="s">
        <v>23</v>
      </c>
      <c r="E3" s="6" t="s">
        <v>17</v>
      </c>
      <c r="F3" s="6"/>
      <c r="G3" s="6"/>
      <c r="H3" s="6"/>
      <c r="I3" s="6" t="s">
        <v>18</v>
      </c>
      <c r="J3" s="6" t="s">
        <v>19</v>
      </c>
      <c r="K3" s="6" t="s">
        <v>20</v>
      </c>
      <c r="L3" s="6" t="s">
        <v>21</v>
      </c>
      <c r="M3" s="6" t="s">
        <v>22</v>
      </c>
    </row>
    <row r="4" spans="1:13">
      <c r="E4" s="6" t="s">
        <v>25</v>
      </c>
      <c r="F4" s="6"/>
      <c r="G4" s="6"/>
      <c r="H4" s="6"/>
      <c r="I4" s="6" t="s">
        <v>24</v>
      </c>
      <c r="J4" s="2">
        <v>0</v>
      </c>
      <c r="K4" s="2">
        <v>0.2</v>
      </c>
      <c r="L4" s="2">
        <v>0.5</v>
      </c>
      <c r="M4" s="2">
        <v>1</v>
      </c>
    </row>
    <row r="7" spans="1:13">
      <c r="A7" s="3" t="s">
        <v>26</v>
      </c>
    </row>
    <row r="9" spans="1:13">
      <c r="A9" t="s">
        <v>27</v>
      </c>
      <c r="C9" s="6">
        <v>34</v>
      </c>
      <c r="E9" s="13">
        <f>SUM(I9:M9)</f>
        <v>1103876</v>
      </c>
      <c r="F9" s="13"/>
      <c r="G9" s="13"/>
      <c r="H9" s="13"/>
      <c r="I9" s="13">
        <v>0</v>
      </c>
      <c r="J9" s="13">
        <v>403427</v>
      </c>
      <c r="K9" s="13">
        <v>700449</v>
      </c>
      <c r="L9" s="14"/>
      <c r="M9" s="13">
        <v>0</v>
      </c>
    </row>
    <row r="10" spans="1:13">
      <c r="A10" t="s">
        <v>28</v>
      </c>
      <c r="C10" s="6">
        <v>35</v>
      </c>
      <c r="E10" s="13">
        <f t="shared" ref="E10:E17" si="0">SUM(I10:M10)</f>
        <v>0</v>
      </c>
      <c r="F10" s="13"/>
      <c r="G10" s="13"/>
      <c r="H10" s="13"/>
      <c r="I10" s="13">
        <v>0</v>
      </c>
      <c r="J10" s="13">
        <v>0</v>
      </c>
      <c r="K10" s="13">
        <v>0</v>
      </c>
      <c r="L10" s="13">
        <v>0</v>
      </c>
      <c r="M10" s="13">
        <v>0</v>
      </c>
    </row>
    <row r="11" spans="1:13">
      <c r="A11" t="s">
        <v>29</v>
      </c>
      <c r="C11" s="6">
        <v>36</v>
      </c>
      <c r="E11" s="13">
        <f t="shared" si="0"/>
        <v>2890949</v>
      </c>
      <c r="F11" s="13"/>
      <c r="G11" s="13"/>
      <c r="H11" s="13"/>
      <c r="I11" s="13">
        <v>-46284</v>
      </c>
      <c r="J11" s="13">
        <v>57494</v>
      </c>
      <c r="K11" s="13">
        <v>1930732</v>
      </c>
      <c r="L11" s="13">
        <v>0</v>
      </c>
      <c r="M11" s="13">
        <v>949007</v>
      </c>
    </row>
    <row r="12" spans="1:13">
      <c r="A12" t="s">
        <v>76</v>
      </c>
      <c r="C12" s="6">
        <v>37</v>
      </c>
      <c r="E12" s="13">
        <f t="shared" si="0"/>
        <v>790012</v>
      </c>
      <c r="F12" s="13"/>
      <c r="G12" s="13"/>
      <c r="H12" s="13"/>
      <c r="I12" s="14"/>
      <c r="J12" s="13">
        <v>0</v>
      </c>
      <c r="K12" s="13">
        <v>790012</v>
      </c>
      <c r="L12" s="14"/>
      <c r="M12" s="13">
        <v>0</v>
      </c>
    </row>
    <row r="13" spans="1:13">
      <c r="A13" t="s">
        <v>30</v>
      </c>
      <c r="C13" s="6">
        <v>38</v>
      </c>
      <c r="E13" s="13">
        <f t="shared" si="0"/>
        <v>220055</v>
      </c>
      <c r="F13" s="13"/>
      <c r="G13" s="13"/>
      <c r="H13" s="13"/>
      <c r="I13" s="13">
        <v>0</v>
      </c>
      <c r="J13" s="13">
        <v>0</v>
      </c>
      <c r="K13" s="13">
        <v>204401</v>
      </c>
      <c r="L13" s="13">
        <v>0</v>
      </c>
      <c r="M13" s="13">
        <v>15654</v>
      </c>
    </row>
    <row r="14" spans="1:13">
      <c r="A14" t="s">
        <v>31</v>
      </c>
      <c r="C14" s="6">
        <v>39</v>
      </c>
      <c r="E14" s="13">
        <f t="shared" si="0"/>
        <v>13474771</v>
      </c>
      <c r="F14" s="13"/>
      <c r="G14" s="13"/>
      <c r="H14" s="13"/>
      <c r="I14" s="13">
        <v>0</v>
      </c>
      <c r="J14" s="13">
        <v>0</v>
      </c>
      <c r="K14" s="13">
        <v>5303349</v>
      </c>
      <c r="L14" s="13">
        <v>1779196</v>
      </c>
      <c r="M14" s="13">
        <v>6392226</v>
      </c>
    </row>
    <row r="15" spans="1:13">
      <c r="A15" t="s">
        <v>32</v>
      </c>
      <c r="C15" s="6">
        <v>40</v>
      </c>
      <c r="E15" s="13">
        <f t="shared" si="0"/>
        <v>234634</v>
      </c>
      <c r="F15" s="13"/>
      <c r="G15" s="13"/>
      <c r="H15" s="13"/>
      <c r="I15" s="13">
        <v>234634</v>
      </c>
      <c r="J15" s="14"/>
      <c r="K15" s="14"/>
      <c r="L15" s="14"/>
      <c r="M15" s="14"/>
    </row>
    <row r="16" spans="1:13">
      <c r="A16" t="s">
        <v>33</v>
      </c>
      <c r="C16" s="6">
        <v>41</v>
      </c>
      <c r="E16" s="13">
        <f t="shared" si="0"/>
        <v>0</v>
      </c>
      <c r="F16" s="13"/>
      <c r="G16" s="13"/>
      <c r="H16" s="13"/>
      <c r="I16" s="13">
        <v>0</v>
      </c>
      <c r="J16" s="13">
        <v>0</v>
      </c>
      <c r="K16" s="13">
        <v>0</v>
      </c>
      <c r="L16" s="13">
        <v>0</v>
      </c>
      <c r="M16" s="13">
        <v>0</v>
      </c>
    </row>
    <row r="17" spans="1:13">
      <c r="A17" t="s">
        <v>34</v>
      </c>
      <c r="C17" s="6">
        <v>42</v>
      </c>
      <c r="E17" s="13">
        <f t="shared" si="0"/>
        <v>2455613</v>
      </c>
      <c r="F17" s="13"/>
      <c r="G17" s="13"/>
      <c r="H17" s="13"/>
      <c r="I17" s="13">
        <v>422944</v>
      </c>
      <c r="J17" s="13">
        <v>51076</v>
      </c>
      <c r="K17" s="13">
        <v>1158097</v>
      </c>
      <c r="L17" s="13">
        <v>14180</v>
      </c>
      <c r="M17" s="13">
        <v>809316</v>
      </c>
    </row>
    <row r="18" spans="1:13">
      <c r="A18" t="s">
        <v>35</v>
      </c>
      <c r="C18" s="6">
        <v>43</v>
      </c>
      <c r="E18" s="13">
        <f>SUM(E9:E14,E16:E17)-E15</f>
        <v>20700642</v>
      </c>
      <c r="F18" s="13">
        <f t="shared" ref="F18:M18" si="1">SUM(F9:F14,F16:F17)-F15</f>
        <v>0</v>
      </c>
      <c r="G18" s="13" t="s">
        <v>77</v>
      </c>
      <c r="H18" s="13" t="s">
        <v>77</v>
      </c>
      <c r="I18" s="13">
        <f t="shared" si="1"/>
        <v>142026</v>
      </c>
      <c r="J18" s="13">
        <f t="shared" si="1"/>
        <v>511997</v>
      </c>
      <c r="K18" s="13">
        <f t="shared" si="1"/>
        <v>10087040</v>
      </c>
      <c r="L18" s="13">
        <f t="shared" si="1"/>
        <v>1793376</v>
      </c>
      <c r="M18" s="13">
        <f t="shared" si="1"/>
        <v>8166203</v>
      </c>
    </row>
    <row r="20" spans="1:13">
      <c r="J20" s="131" t="s">
        <v>53</v>
      </c>
      <c r="K20" s="131"/>
      <c r="L20" s="131"/>
      <c r="M20" s="131"/>
    </row>
    <row r="21" spans="1:13">
      <c r="E21" s="6" t="s">
        <v>17</v>
      </c>
      <c r="F21" s="6"/>
      <c r="G21" s="6"/>
      <c r="H21" s="6"/>
      <c r="I21" s="6" t="s">
        <v>18</v>
      </c>
      <c r="J21" s="6" t="s">
        <v>19</v>
      </c>
      <c r="K21" s="6" t="s">
        <v>20</v>
      </c>
      <c r="L21" s="6" t="s">
        <v>21</v>
      </c>
      <c r="M21" s="6" t="s">
        <v>22</v>
      </c>
    </row>
    <row r="22" spans="1:13" ht="34.5">
      <c r="A22" s="3" t="s">
        <v>36</v>
      </c>
      <c r="E22" s="5" t="s">
        <v>54</v>
      </c>
      <c r="F22" s="6"/>
      <c r="G22" s="4" t="s">
        <v>51</v>
      </c>
      <c r="H22" s="6"/>
      <c r="I22" s="5" t="s">
        <v>52</v>
      </c>
      <c r="J22" s="2">
        <v>0</v>
      </c>
      <c r="K22" s="2">
        <v>0.2</v>
      </c>
      <c r="L22" s="2">
        <v>0.5</v>
      </c>
      <c r="M22" s="2">
        <v>1</v>
      </c>
    </row>
    <row r="24" spans="1:13">
      <c r="A24" t="s">
        <v>37</v>
      </c>
      <c r="C24" s="6">
        <v>44</v>
      </c>
      <c r="E24" s="13"/>
      <c r="G24" s="6" t="s">
        <v>55</v>
      </c>
      <c r="I24" s="13">
        <f>SUM(J24:M24)</f>
        <v>745241</v>
      </c>
      <c r="J24" s="13">
        <v>0</v>
      </c>
      <c r="K24" s="13">
        <v>370529</v>
      </c>
      <c r="L24" s="13">
        <v>0</v>
      </c>
      <c r="M24" s="13">
        <v>374712</v>
      </c>
    </row>
    <row r="25" spans="1:13">
      <c r="A25" t="s">
        <v>38</v>
      </c>
      <c r="C25" s="6">
        <v>45</v>
      </c>
      <c r="E25" s="13"/>
      <c r="G25" s="7">
        <v>0.5</v>
      </c>
      <c r="I25" s="13">
        <f t="shared" ref="I25:I35" si="2">SUM(J25:M25)</f>
        <v>3509</v>
      </c>
      <c r="J25" s="13">
        <v>0</v>
      </c>
      <c r="K25" s="13">
        <v>0</v>
      </c>
      <c r="L25" s="13">
        <v>0</v>
      </c>
      <c r="M25" s="13">
        <v>3509</v>
      </c>
    </row>
    <row r="26" spans="1:13">
      <c r="A26" t="s">
        <v>39</v>
      </c>
      <c r="C26" s="6">
        <v>46</v>
      </c>
      <c r="E26" s="13"/>
      <c r="G26" s="7">
        <v>0.2</v>
      </c>
      <c r="I26" s="13">
        <f t="shared" si="2"/>
        <v>13899</v>
      </c>
      <c r="J26" s="13">
        <v>0</v>
      </c>
      <c r="K26" s="13">
        <v>0</v>
      </c>
      <c r="L26" s="13">
        <v>0</v>
      </c>
      <c r="M26" s="13">
        <v>13899</v>
      </c>
    </row>
    <row r="27" spans="1:13">
      <c r="A27" t="s">
        <v>40</v>
      </c>
      <c r="C27" s="6">
        <v>47</v>
      </c>
      <c r="E27" s="13"/>
      <c r="G27" s="7">
        <v>1</v>
      </c>
      <c r="I27" s="13">
        <f t="shared" si="2"/>
        <v>0</v>
      </c>
      <c r="J27" s="13">
        <v>0</v>
      </c>
      <c r="K27" s="13">
        <v>0</v>
      </c>
      <c r="L27" s="14"/>
      <c r="M27" s="13">
        <v>0</v>
      </c>
    </row>
    <row r="28" spans="1:13">
      <c r="A28" t="s">
        <v>41</v>
      </c>
      <c r="C28" s="6">
        <v>48</v>
      </c>
      <c r="E28" s="13"/>
      <c r="G28" s="7">
        <v>1</v>
      </c>
      <c r="I28" s="13">
        <f t="shared" si="2"/>
        <v>0</v>
      </c>
      <c r="J28" s="13">
        <v>0</v>
      </c>
      <c r="K28" s="13">
        <v>0</v>
      </c>
      <c r="L28" s="13">
        <v>0</v>
      </c>
      <c r="M28" s="13">
        <v>0</v>
      </c>
    </row>
    <row r="29" spans="1:13">
      <c r="A29" t="s">
        <v>42</v>
      </c>
      <c r="C29" s="6">
        <v>49</v>
      </c>
      <c r="E29" s="13"/>
      <c r="G29" s="7">
        <v>1</v>
      </c>
      <c r="I29" s="13">
        <f t="shared" si="2"/>
        <v>0</v>
      </c>
      <c r="J29" s="13">
        <v>0</v>
      </c>
      <c r="K29" s="13">
        <v>0</v>
      </c>
      <c r="L29" s="13">
        <v>0</v>
      </c>
      <c r="M29" s="13">
        <v>0</v>
      </c>
    </row>
    <row r="30" spans="1:13">
      <c r="A30" t="s">
        <v>43</v>
      </c>
      <c r="C30" s="6">
        <v>50</v>
      </c>
      <c r="E30" s="13"/>
      <c r="G30" s="6">
        <v>12.5</v>
      </c>
      <c r="I30" s="13">
        <f t="shared" si="2"/>
        <v>9878</v>
      </c>
      <c r="J30" s="14"/>
      <c r="K30" s="14"/>
      <c r="L30" s="14"/>
      <c r="M30" s="13">
        <v>9878</v>
      </c>
    </row>
    <row r="31" spans="1:13">
      <c r="A31" t="s">
        <v>44</v>
      </c>
      <c r="C31" s="6">
        <v>51</v>
      </c>
      <c r="E31" s="13"/>
      <c r="G31" s="7">
        <v>1</v>
      </c>
      <c r="I31" s="13">
        <f t="shared" si="2"/>
        <v>92733</v>
      </c>
      <c r="J31" s="13">
        <v>0</v>
      </c>
      <c r="K31" s="13">
        <v>0</v>
      </c>
      <c r="L31" s="13">
        <v>92733</v>
      </c>
      <c r="M31" s="13">
        <v>0</v>
      </c>
    </row>
    <row r="32" spans="1:13">
      <c r="A32" t="s">
        <v>45</v>
      </c>
      <c r="C32" s="6">
        <v>52</v>
      </c>
      <c r="E32" s="13"/>
      <c r="G32" s="7">
        <v>1</v>
      </c>
      <c r="I32" s="13">
        <f t="shared" si="2"/>
        <v>0</v>
      </c>
      <c r="J32" s="13">
        <v>0</v>
      </c>
      <c r="K32" s="13">
        <v>0</v>
      </c>
      <c r="L32" s="13">
        <v>0</v>
      </c>
      <c r="M32" s="13">
        <v>0</v>
      </c>
    </row>
    <row r="33" spans="1:13">
      <c r="A33" t="s">
        <v>46</v>
      </c>
      <c r="C33" s="6" t="s">
        <v>49</v>
      </c>
      <c r="E33" s="13"/>
      <c r="G33" s="7">
        <v>0.5</v>
      </c>
      <c r="I33" s="13">
        <f t="shared" si="2"/>
        <v>555980</v>
      </c>
      <c r="J33" s="13">
        <v>0</v>
      </c>
      <c r="K33" s="13">
        <v>231890</v>
      </c>
      <c r="L33" s="13">
        <v>0</v>
      </c>
      <c r="M33" s="13">
        <v>324090</v>
      </c>
    </row>
    <row r="34" spans="1:13">
      <c r="A34" t="s">
        <v>47</v>
      </c>
      <c r="C34" s="6" t="s">
        <v>50</v>
      </c>
      <c r="E34" s="13"/>
      <c r="G34" s="7">
        <v>0.1</v>
      </c>
      <c r="I34" s="13">
        <f t="shared" si="2"/>
        <v>0</v>
      </c>
      <c r="J34" s="13">
        <v>0</v>
      </c>
      <c r="K34" s="13">
        <v>0</v>
      </c>
      <c r="L34" s="13">
        <v>0</v>
      </c>
      <c r="M34" s="13">
        <v>0</v>
      </c>
    </row>
    <row r="35" spans="1:13">
      <c r="A35" t="s">
        <v>48</v>
      </c>
      <c r="C35" s="6">
        <v>54</v>
      </c>
      <c r="E35" s="13"/>
      <c r="G35" s="6"/>
      <c r="I35" s="13">
        <f t="shared" si="2"/>
        <v>12376</v>
      </c>
      <c r="J35" s="13">
        <v>0</v>
      </c>
      <c r="K35" s="13">
        <v>2300</v>
      </c>
      <c r="L35" s="13">
        <v>10076</v>
      </c>
      <c r="M35" s="13"/>
    </row>
    <row r="36" spans="1:13">
      <c r="G36" s="6"/>
      <c r="I36" s="13"/>
      <c r="J36" s="13"/>
      <c r="K36" s="13"/>
      <c r="L36" s="13"/>
      <c r="M36" s="13"/>
    </row>
    <row r="37" spans="1:13" s="8" customFormat="1">
      <c r="A37" s="8" t="s">
        <v>68</v>
      </c>
      <c r="C37" s="9"/>
      <c r="D37" s="9"/>
      <c r="G37" s="9"/>
      <c r="I37" s="15">
        <f>SUM(I24:I35)</f>
        <v>1433616</v>
      </c>
      <c r="J37" s="15">
        <f t="shared" ref="J37:M37" si="3">SUM(J24:J35)</f>
        <v>0</v>
      </c>
      <c r="K37" s="15">
        <f t="shared" si="3"/>
        <v>604719</v>
      </c>
      <c r="L37" s="15">
        <f t="shared" si="3"/>
        <v>102809</v>
      </c>
      <c r="M37" s="15">
        <f t="shared" si="3"/>
        <v>726088</v>
      </c>
    </row>
    <row r="39" spans="1:13">
      <c r="A39" s="3" t="s">
        <v>56</v>
      </c>
    </row>
    <row r="41" spans="1:13">
      <c r="A41" t="s">
        <v>57</v>
      </c>
    </row>
    <row r="42" spans="1:13">
      <c r="A42" t="s">
        <v>58</v>
      </c>
      <c r="C42" s="6">
        <v>55</v>
      </c>
      <c r="I42" s="13"/>
      <c r="J42" s="13">
        <f>SUM(J18,J37)</f>
        <v>511997</v>
      </c>
      <c r="K42" s="13">
        <f>SUM(K18,K37)</f>
        <v>10691759</v>
      </c>
      <c r="L42" s="13">
        <f>SUM(L18,L37)</f>
        <v>1896185</v>
      </c>
      <c r="M42" s="13">
        <f>SUM(M18,M37)</f>
        <v>8892291</v>
      </c>
    </row>
    <row r="43" spans="1:13">
      <c r="A43" t="s">
        <v>59</v>
      </c>
      <c r="C43" s="6">
        <v>56</v>
      </c>
      <c r="J43" s="10">
        <v>0</v>
      </c>
      <c r="K43" s="10">
        <v>0.2</v>
      </c>
      <c r="L43" s="10">
        <v>0.5</v>
      </c>
      <c r="M43" s="10">
        <v>1</v>
      </c>
    </row>
    <row r="44" spans="1:13">
      <c r="A44" t="s">
        <v>60</v>
      </c>
      <c r="C44" s="6">
        <v>57</v>
      </c>
      <c r="I44" s="13"/>
      <c r="J44" s="13">
        <f>J42*J43</f>
        <v>0</v>
      </c>
      <c r="K44" s="13">
        <f t="shared" ref="K44:M44" si="4">K42*K43</f>
        <v>2138351.8000000003</v>
      </c>
      <c r="L44" s="13">
        <f t="shared" si="4"/>
        <v>948092.5</v>
      </c>
      <c r="M44" s="13">
        <f t="shared" si="4"/>
        <v>8892291</v>
      </c>
    </row>
    <row r="45" spans="1:13">
      <c r="A45" t="s">
        <v>61</v>
      </c>
      <c r="C45" s="6">
        <v>58</v>
      </c>
      <c r="I45" s="13"/>
      <c r="J45" s="13"/>
      <c r="K45" s="13"/>
      <c r="L45" s="13"/>
      <c r="M45" s="13">
        <v>0</v>
      </c>
    </row>
    <row r="46" spans="1:13">
      <c r="A46" t="s">
        <v>62</v>
      </c>
      <c r="C46" s="6">
        <v>59</v>
      </c>
      <c r="I46" s="13"/>
      <c r="J46" s="13"/>
      <c r="K46" s="13"/>
      <c r="L46" s="13"/>
      <c r="M46" s="13">
        <f>SUM(J44:M44,M45)</f>
        <v>11978735.300000001</v>
      </c>
    </row>
    <row r="47" spans="1:13">
      <c r="A47" t="s">
        <v>63</v>
      </c>
      <c r="I47" s="13"/>
      <c r="J47" s="13"/>
      <c r="K47" s="13"/>
      <c r="L47" s="13"/>
      <c r="M47" s="13" t="s">
        <v>77</v>
      </c>
    </row>
    <row r="48" spans="1:13">
      <c r="A48" t="s">
        <v>64</v>
      </c>
      <c r="I48" s="13"/>
      <c r="J48" s="13"/>
      <c r="K48" s="13"/>
      <c r="L48" s="13"/>
      <c r="M48" s="13"/>
    </row>
    <row r="49" spans="1:14">
      <c r="A49" t="s">
        <v>65</v>
      </c>
      <c r="C49" s="6">
        <v>60</v>
      </c>
      <c r="I49" s="13"/>
      <c r="J49" s="13"/>
      <c r="K49" s="13"/>
      <c r="L49" s="13"/>
      <c r="M49" s="13">
        <v>95235</v>
      </c>
    </row>
    <row r="50" spans="1:14">
      <c r="A50" t="s">
        <v>66</v>
      </c>
      <c r="C50" s="6">
        <v>61</v>
      </c>
      <c r="I50" s="13"/>
      <c r="J50" s="13"/>
      <c r="K50" s="13"/>
      <c r="L50" s="13"/>
      <c r="M50" s="13">
        <v>0</v>
      </c>
    </row>
    <row r="51" spans="1:14">
      <c r="A51" t="s">
        <v>67</v>
      </c>
      <c r="C51" s="6">
        <v>62</v>
      </c>
      <c r="I51" s="13"/>
      <c r="J51" s="13"/>
      <c r="K51" s="13"/>
      <c r="L51" s="13"/>
      <c r="M51" s="13">
        <f>M46-M49-M50</f>
        <v>11883500.300000001</v>
      </c>
    </row>
    <row r="52" spans="1:14">
      <c r="I52" s="13"/>
      <c r="J52" s="13"/>
      <c r="K52" s="13"/>
      <c r="L52" s="13"/>
      <c r="M52" s="13"/>
    </row>
    <row r="53" spans="1:14">
      <c r="A53" s="3" t="s">
        <v>74</v>
      </c>
    </row>
    <row r="54" spans="1:14">
      <c r="A54" s="3"/>
    </row>
    <row r="55" spans="1:14">
      <c r="A55" s="11" t="s">
        <v>73</v>
      </c>
    </row>
    <row r="57" spans="1:14">
      <c r="A57" t="s">
        <v>69</v>
      </c>
      <c r="C57" s="6">
        <v>11</v>
      </c>
      <c r="E57" s="13">
        <v>1865602</v>
      </c>
    </row>
    <row r="58" spans="1:14">
      <c r="A58" t="s">
        <v>70</v>
      </c>
      <c r="C58" s="6">
        <v>21</v>
      </c>
      <c r="E58" s="13">
        <v>2075480</v>
      </c>
    </row>
    <row r="60" spans="1:14">
      <c r="A60" t="s">
        <v>71</v>
      </c>
      <c r="C60" s="6">
        <v>32</v>
      </c>
      <c r="E60" s="12">
        <v>0.157</v>
      </c>
      <c r="N60" s="13"/>
    </row>
    <row r="61" spans="1:14">
      <c r="A61" t="s">
        <v>72</v>
      </c>
      <c r="C61" s="6">
        <v>33</v>
      </c>
      <c r="E61" s="12">
        <v>0.17469999999999999</v>
      </c>
      <c r="N61" s="13"/>
    </row>
    <row r="63" spans="1:14">
      <c r="A63" s="11" t="s">
        <v>75</v>
      </c>
    </row>
    <row r="65" spans="1:5">
      <c r="A65" t="s">
        <v>71</v>
      </c>
      <c r="C65" s="6">
        <v>32</v>
      </c>
      <c r="E65" s="12">
        <f>N57/M51</f>
        <v>0</v>
      </c>
    </row>
    <row r="66" spans="1:5">
      <c r="A66" t="s">
        <v>72</v>
      </c>
      <c r="C66" s="6">
        <v>33</v>
      </c>
      <c r="E66" s="12">
        <f>N58/M51</f>
        <v>0</v>
      </c>
    </row>
    <row r="69" spans="1:5">
      <c r="A69" s="3" t="s">
        <v>78</v>
      </c>
    </row>
    <row r="71" spans="1:5">
      <c r="A71" t="s">
        <v>79</v>
      </c>
      <c r="E71" s="13">
        <f>I18+(K18*0.2)+(L18*0.5)+M18</f>
        <v>11222325</v>
      </c>
    </row>
    <row r="72" spans="1:5">
      <c r="A72" t="s">
        <v>80</v>
      </c>
      <c r="E72" s="13">
        <f>(K37*0.2)+(L37*0.5)+M37</f>
        <v>898436.3</v>
      </c>
    </row>
    <row r="73" spans="1:5">
      <c r="A73" t="s">
        <v>88</v>
      </c>
      <c r="E73" s="13">
        <f>E71+E72</f>
        <v>12120761.300000001</v>
      </c>
    </row>
    <row r="75" spans="1:5">
      <c r="A75" t="s">
        <v>81</v>
      </c>
      <c r="E75" s="10">
        <f>E71/E73</f>
        <v>0.92587624838383698</v>
      </c>
    </row>
    <row r="76" spans="1:5">
      <c r="A76" t="s">
        <v>82</v>
      </c>
      <c r="E76" s="10">
        <f>E72/E73</f>
        <v>7.4123751616162928E-2</v>
      </c>
    </row>
    <row r="78" spans="1:5">
      <c r="A78" t="s">
        <v>83</v>
      </c>
      <c r="E78" s="13">
        <f>(K35*0.2)+(L35*0.5)+M35</f>
        <v>5498</v>
      </c>
    </row>
    <row r="79" spans="1:5">
      <c r="A79" t="s">
        <v>84</v>
      </c>
      <c r="E79" s="10">
        <f>E78/E72</f>
        <v>6.1195212170300772E-3</v>
      </c>
    </row>
    <row r="80" spans="1:5">
      <c r="A80" t="s">
        <v>85</v>
      </c>
      <c r="E80" s="10">
        <f>E78/E73</f>
        <v>4.5360187070097647E-4</v>
      </c>
    </row>
    <row r="82" spans="1:5">
      <c r="A82" t="s">
        <v>89</v>
      </c>
      <c r="E82" s="13">
        <f>(K13*0.2)+(L13*0.5)+M13+(K14*0.2)+(L14*0.5)+M14-((K15*0.2)+(L15*0.5)+M15)</f>
        <v>8399028</v>
      </c>
    </row>
    <row r="83" spans="1:5">
      <c r="A83" t="s">
        <v>86</v>
      </c>
      <c r="E83" s="10">
        <f>E82/E71</f>
        <v>0.74842138326950969</v>
      </c>
    </row>
    <row r="84" spans="1:5">
      <c r="A84" t="s">
        <v>87</v>
      </c>
      <c r="E84" s="10">
        <f>E82/E73</f>
        <v>0.69294558255181538</v>
      </c>
    </row>
    <row r="86" spans="1:5">
      <c r="A86" t="s">
        <v>90</v>
      </c>
      <c r="E86" s="10">
        <f>J35/I35</f>
        <v>0</v>
      </c>
    </row>
    <row r="87" spans="1:5">
      <c r="A87" t="s">
        <v>91</v>
      </c>
      <c r="E87" s="10">
        <f>K35/I35</f>
        <v>0.18584356819650938</v>
      </c>
    </row>
    <row r="88" spans="1:5">
      <c r="A88" t="s">
        <v>92</v>
      </c>
      <c r="E88" s="10">
        <f>L35/I35</f>
        <v>0.81415643180349062</v>
      </c>
    </row>
    <row r="89" spans="1:5">
      <c r="A89" t="s">
        <v>93</v>
      </c>
      <c r="E89" s="10">
        <f>M35/I35</f>
        <v>0</v>
      </c>
    </row>
    <row r="91" spans="1:5">
      <c r="A91" t="s">
        <v>96</v>
      </c>
      <c r="E91" s="13">
        <v>20464235</v>
      </c>
    </row>
    <row r="92" spans="1:5">
      <c r="A92" t="s">
        <v>97</v>
      </c>
      <c r="E92" s="12">
        <f>E73/E91</f>
        <v>0.5922899781008184</v>
      </c>
    </row>
    <row r="94" spans="1:5">
      <c r="A94" t="s">
        <v>107</v>
      </c>
      <c r="C94" s="18"/>
      <c r="D94" s="18"/>
      <c r="E94" s="13">
        <f>E18+I37</f>
        <v>22134258</v>
      </c>
    </row>
    <row r="95" spans="1:5">
      <c r="A95" t="s">
        <v>105</v>
      </c>
      <c r="C95" s="18"/>
      <c r="D95" s="18"/>
      <c r="E95" s="12">
        <f>I18/E94</f>
        <v>6.4165692836868531E-3</v>
      </c>
    </row>
    <row r="96" spans="1:5">
      <c r="A96" t="s">
        <v>100</v>
      </c>
      <c r="C96" s="18"/>
      <c r="D96" s="18"/>
      <c r="E96" s="12">
        <f>J42/$E$94</f>
        <v>2.3131428214128523E-2</v>
      </c>
    </row>
    <row r="97" spans="1:5">
      <c r="A97" t="s">
        <v>102</v>
      </c>
      <c r="C97" s="18"/>
      <c r="D97" s="18"/>
      <c r="E97" s="12">
        <f>K42/$E$94</f>
        <v>0.4830412205369613</v>
      </c>
    </row>
    <row r="98" spans="1:5">
      <c r="A98" t="s">
        <v>103</v>
      </c>
      <c r="C98" s="18"/>
      <c r="D98" s="18"/>
      <c r="E98" s="12">
        <f>L42/$E$94</f>
        <v>8.5667430098628108E-2</v>
      </c>
    </row>
    <row r="99" spans="1:5">
      <c r="A99" t="s">
        <v>104</v>
      </c>
      <c r="C99" s="18"/>
      <c r="D99" s="18"/>
      <c r="E99" s="12">
        <f>M42/$E$94</f>
        <v>0.40174335186659521</v>
      </c>
    </row>
    <row r="100" spans="1:5">
      <c r="A100" t="s">
        <v>101</v>
      </c>
      <c r="C100" s="18"/>
      <c r="D100" s="18"/>
    </row>
    <row r="101" spans="1:5">
      <c r="A101" t="s">
        <v>106</v>
      </c>
      <c r="C101" s="18"/>
      <c r="D101" s="18"/>
      <c r="E101" s="12">
        <f>SUM(E95:E99)</f>
        <v>1</v>
      </c>
    </row>
  </sheetData>
  <mergeCells count="1">
    <mergeCell ref="J20:M20"/>
  </mergeCells>
  <printOptions gridLines="1"/>
  <pageMargins left="0.7" right="0.7" top="1" bottom="0.75" header="0.3" footer="0.3"/>
  <pageSetup scale="90" orientation="portrait" horizontalDpi="4294967293" verticalDpi="0" r:id="rId1"/>
  <headerFooter>
    <oddHeader>&amp;CEast West Bancorp Regulatory Capital Components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N101"/>
  <sheetViews>
    <sheetView topLeftCell="A63" zoomScaleNormal="100" workbookViewId="0">
      <selection activeCell="E69" sqref="E69:E101"/>
    </sheetView>
  </sheetViews>
  <sheetFormatPr defaultRowHeight="15"/>
  <cols>
    <col min="1" max="1" width="54.85546875" customWidth="1"/>
    <col min="2" max="2" width="2" customWidth="1"/>
    <col min="3" max="3" width="10.85546875" style="19" customWidth="1"/>
    <col min="4" max="4" width="1.7109375" style="19" customWidth="1"/>
    <col min="5" max="5" width="20.140625" customWidth="1"/>
    <col min="6" max="6" width="1.5703125" customWidth="1"/>
    <col min="7" max="7" width="12.85546875" customWidth="1"/>
    <col min="8" max="8" width="1.5703125" customWidth="1"/>
    <col min="9" max="9" width="19.85546875" customWidth="1"/>
    <col min="10" max="10" width="21.42578125" customWidth="1"/>
    <col min="11" max="11" width="24.5703125" customWidth="1"/>
    <col min="12" max="12" width="20.7109375" customWidth="1"/>
    <col min="13" max="13" width="21.42578125" customWidth="1"/>
    <col min="14" max="14" width="23.85546875" customWidth="1"/>
    <col min="15" max="15" width="26.5703125" customWidth="1"/>
  </cols>
  <sheetData>
    <row r="1" spans="1:13">
      <c r="A1" t="s">
        <v>112</v>
      </c>
    </row>
    <row r="3" spans="1:13">
      <c r="C3" s="19" t="s">
        <v>23</v>
      </c>
      <c r="E3" s="19" t="s">
        <v>17</v>
      </c>
      <c r="F3" s="19"/>
      <c r="G3" s="19"/>
      <c r="H3" s="19"/>
      <c r="I3" s="19" t="s">
        <v>18</v>
      </c>
      <c r="J3" s="19" t="s">
        <v>19</v>
      </c>
      <c r="K3" s="19" t="s">
        <v>20</v>
      </c>
      <c r="L3" s="19" t="s">
        <v>21</v>
      </c>
      <c r="M3" s="19" t="s">
        <v>22</v>
      </c>
    </row>
    <row r="4" spans="1:13">
      <c r="E4" s="19" t="s">
        <v>25</v>
      </c>
      <c r="F4" s="19"/>
      <c r="G4" s="19"/>
      <c r="H4" s="19"/>
      <c r="I4" s="19" t="s">
        <v>24</v>
      </c>
      <c r="J4" s="2">
        <v>0</v>
      </c>
      <c r="K4" s="2">
        <v>0.2</v>
      </c>
      <c r="L4" s="2">
        <v>0.5</v>
      </c>
      <c r="M4" s="2">
        <v>1</v>
      </c>
    </row>
    <row r="7" spans="1:13">
      <c r="A7" s="3" t="s">
        <v>26</v>
      </c>
    </row>
    <row r="9" spans="1:13">
      <c r="A9" t="s">
        <v>27</v>
      </c>
      <c r="C9" s="19">
        <v>34</v>
      </c>
      <c r="E9" s="13">
        <f>SUM(I9:M9)</f>
        <v>748568</v>
      </c>
      <c r="F9" s="13"/>
      <c r="G9" s="13"/>
      <c r="H9" s="13"/>
      <c r="I9" s="13">
        <v>0</v>
      </c>
      <c r="J9" s="13">
        <v>284621</v>
      </c>
      <c r="K9" s="13">
        <v>459348</v>
      </c>
      <c r="L9" s="14"/>
      <c r="M9" s="13">
        <v>4599</v>
      </c>
    </row>
    <row r="10" spans="1:13">
      <c r="A10" t="s">
        <v>28</v>
      </c>
      <c r="C10" s="19">
        <v>35</v>
      </c>
      <c r="E10" s="13">
        <f t="shared" ref="E10:E17" si="0">SUM(I10:M10)</f>
        <v>2532</v>
      </c>
      <c r="F10" s="13"/>
      <c r="G10" s="13"/>
      <c r="H10" s="13"/>
      <c r="I10" s="13">
        <v>0</v>
      </c>
      <c r="J10" s="13">
        <v>2478</v>
      </c>
      <c r="K10" s="13">
        <v>54</v>
      </c>
      <c r="L10" s="13">
        <v>0</v>
      </c>
      <c r="M10" s="13">
        <v>0</v>
      </c>
    </row>
    <row r="11" spans="1:13">
      <c r="A11" t="s">
        <v>29</v>
      </c>
      <c r="C11" s="19">
        <v>36</v>
      </c>
      <c r="E11" s="13">
        <f t="shared" si="0"/>
        <v>4510077</v>
      </c>
      <c r="F11" s="13"/>
      <c r="G11" s="13"/>
      <c r="H11" s="13"/>
      <c r="I11" s="13">
        <v>15017</v>
      </c>
      <c r="J11" s="13">
        <v>2508810</v>
      </c>
      <c r="K11" s="13">
        <v>1976601</v>
      </c>
      <c r="L11" s="13">
        <v>439</v>
      </c>
      <c r="M11" s="13">
        <v>9210</v>
      </c>
    </row>
    <row r="12" spans="1:13">
      <c r="A12" t="s">
        <v>76</v>
      </c>
      <c r="C12" s="19">
        <v>37</v>
      </c>
      <c r="E12" s="13">
        <f t="shared" si="0"/>
        <v>110000</v>
      </c>
      <c r="F12" s="13"/>
      <c r="G12" s="13"/>
      <c r="H12" s="13"/>
      <c r="I12" s="14"/>
      <c r="J12" s="13">
        <v>0</v>
      </c>
      <c r="K12" s="13">
        <v>110000</v>
      </c>
      <c r="L12" s="14"/>
      <c r="M12" s="13">
        <v>0</v>
      </c>
    </row>
    <row r="13" spans="1:13">
      <c r="A13" t="s">
        <v>30</v>
      </c>
      <c r="C13" s="19">
        <v>38</v>
      </c>
      <c r="E13" s="13">
        <f t="shared" si="0"/>
        <v>88933</v>
      </c>
      <c r="F13" s="13"/>
      <c r="G13" s="13"/>
      <c r="H13" s="13"/>
      <c r="I13" s="13">
        <v>0</v>
      </c>
      <c r="J13" s="13">
        <v>0</v>
      </c>
      <c r="K13" s="13">
        <v>0</v>
      </c>
      <c r="L13" s="13">
        <v>88933</v>
      </c>
      <c r="M13" s="13">
        <v>0</v>
      </c>
    </row>
    <row r="14" spans="1:13">
      <c r="A14" t="s">
        <v>31</v>
      </c>
      <c r="C14" s="19">
        <v>39</v>
      </c>
      <c r="E14" s="13">
        <f t="shared" si="0"/>
        <v>13488028</v>
      </c>
      <c r="F14" s="13"/>
      <c r="G14" s="13"/>
      <c r="H14" s="13"/>
      <c r="I14" s="13">
        <v>0</v>
      </c>
      <c r="J14" s="13">
        <v>56415</v>
      </c>
      <c r="K14" s="13">
        <v>2034515</v>
      </c>
      <c r="L14" s="13">
        <v>1751810</v>
      </c>
      <c r="M14" s="13">
        <v>9645288</v>
      </c>
    </row>
    <row r="15" spans="1:13">
      <c r="A15" t="s">
        <v>32</v>
      </c>
      <c r="C15" s="19">
        <v>40</v>
      </c>
      <c r="E15" s="13">
        <f t="shared" si="0"/>
        <v>227765</v>
      </c>
      <c r="F15" s="13"/>
      <c r="G15" s="13"/>
      <c r="H15" s="13"/>
      <c r="I15" s="13">
        <v>227765</v>
      </c>
      <c r="J15" s="14"/>
      <c r="K15" s="14"/>
      <c r="L15" s="14"/>
      <c r="M15" s="14"/>
    </row>
    <row r="16" spans="1:13">
      <c r="A16" t="s">
        <v>33</v>
      </c>
      <c r="C16" s="19">
        <v>41</v>
      </c>
      <c r="E16" s="13">
        <f t="shared" si="0"/>
        <v>0</v>
      </c>
      <c r="F16" s="13"/>
      <c r="G16" s="13"/>
      <c r="H16" s="13"/>
      <c r="I16" s="13">
        <v>0</v>
      </c>
      <c r="J16" s="13">
        <v>0</v>
      </c>
      <c r="K16" s="13">
        <v>0</v>
      </c>
      <c r="L16" s="13">
        <v>0</v>
      </c>
      <c r="M16" s="13">
        <v>0</v>
      </c>
    </row>
    <row r="17" spans="1:13">
      <c r="A17" t="s">
        <v>34</v>
      </c>
      <c r="C17" s="19">
        <v>42</v>
      </c>
      <c r="E17" s="13">
        <f t="shared" si="0"/>
        <v>2086286</v>
      </c>
      <c r="F17" s="13"/>
      <c r="G17" s="13"/>
      <c r="H17" s="13"/>
      <c r="I17" s="13">
        <v>98932</v>
      </c>
      <c r="J17" s="13">
        <v>53690</v>
      </c>
      <c r="K17" s="13">
        <v>736009</v>
      </c>
      <c r="L17" s="13">
        <v>0</v>
      </c>
      <c r="M17" s="13">
        <v>1197655</v>
      </c>
    </row>
    <row r="18" spans="1:13">
      <c r="A18" t="s">
        <v>35</v>
      </c>
      <c r="C18" s="19">
        <v>43</v>
      </c>
      <c r="E18" s="13">
        <f>SUM(E9:E14,E16:E17)-E15</f>
        <v>20806659</v>
      </c>
      <c r="F18" s="13">
        <f t="shared" ref="F18:M18" si="1">SUM(F9:F14,F16:F17)-F15</f>
        <v>0</v>
      </c>
      <c r="G18" s="13" t="s">
        <v>77</v>
      </c>
      <c r="H18" s="13" t="s">
        <v>77</v>
      </c>
      <c r="I18" s="13">
        <f t="shared" si="1"/>
        <v>-113816</v>
      </c>
      <c r="J18" s="13">
        <f t="shared" si="1"/>
        <v>2906014</v>
      </c>
      <c r="K18" s="13">
        <f t="shared" si="1"/>
        <v>5316527</v>
      </c>
      <c r="L18" s="13">
        <f t="shared" si="1"/>
        <v>1841182</v>
      </c>
      <c r="M18" s="13">
        <f t="shared" si="1"/>
        <v>10856752</v>
      </c>
    </row>
    <row r="20" spans="1:13">
      <c r="J20" s="131" t="s">
        <v>53</v>
      </c>
      <c r="K20" s="131"/>
      <c r="L20" s="131"/>
      <c r="M20" s="131"/>
    </row>
    <row r="21" spans="1:13">
      <c r="E21" s="19" t="s">
        <v>17</v>
      </c>
      <c r="F21" s="19"/>
      <c r="G21" s="19"/>
      <c r="H21" s="19"/>
      <c r="I21" s="19" t="s">
        <v>18</v>
      </c>
      <c r="J21" s="19" t="s">
        <v>19</v>
      </c>
      <c r="K21" s="19" t="s">
        <v>20</v>
      </c>
      <c r="L21" s="19" t="s">
        <v>21</v>
      </c>
      <c r="M21" s="19" t="s">
        <v>22</v>
      </c>
    </row>
    <row r="22" spans="1:13" ht="34.5">
      <c r="A22" s="3" t="s">
        <v>36</v>
      </c>
      <c r="E22" s="5" t="s">
        <v>54</v>
      </c>
      <c r="F22" s="19"/>
      <c r="G22" s="4" t="s">
        <v>51</v>
      </c>
      <c r="H22" s="19"/>
      <c r="I22" s="5" t="s">
        <v>52</v>
      </c>
      <c r="J22" s="2">
        <v>0</v>
      </c>
      <c r="K22" s="2">
        <v>0.2</v>
      </c>
      <c r="L22" s="2">
        <v>0.5</v>
      </c>
      <c r="M22" s="2">
        <v>1</v>
      </c>
    </row>
    <row r="24" spans="1:13">
      <c r="A24" t="s">
        <v>37</v>
      </c>
      <c r="C24" s="19">
        <v>44</v>
      </c>
      <c r="E24" s="13"/>
      <c r="G24" s="19" t="s">
        <v>55</v>
      </c>
      <c r="I24" s="13">
        <f t="shared" ref="I24:I35" si="2">SUM(J24:M24)</f>
        <v>57799</v>
      </c>
      <c r="J24" s="13">
        <v>0</v>
      </c>
      <c r="K24" s="13">
        <v>0</v>
      </c>
      <c r="L24" s="13">
        <v>0</v>
      </c>
      <c r="M24" s="13">
        <v>57799</v>
      </c>
    </row>
    <row r="25" spans="1:13">
      <c r="A25" t="s">
        <v>38</v>
      </c>
      <c r="C25" s="19">
        <v>45</v>
      </c>
      <c r="E25" s="13"/>
      <c r="G25" s="7">
        <v>0.5</v>
      </c>
      <c r="I25" s="13">
        <f t="shared" si="2"/>
        <v>6478</v>
      </c>
      <c r="J25" s="13">
        <v>0</v>
      </c>
      <c r="K25" s="13">
        <v>0</v>
      </c>
      <c r="L25" s="13">
        <v>0</v>
      </c>
      <c r="M25" s="13">
        <v>6478</v>
      </c>
    </row>
    <row r="26" spans="1:13">
      <c r="A26" t="s">
        <v>39</v>
      </c>
      <c r="C26" s="19">
        <v>46</v>
      </c>
      <c r="E26" s="13"/>
      <c r="G26" s="7">
        <v>0.2</v>
      </c>
      <c r="I26" s="13">
        <f t="shared" si="2"/>
        <v>176</v>
      </c>
      <c r="J26" s="13">
        <v>0</v>
      </c>
      <c r="K26" s="13">
        <v>0</v>
      </c>
      <c r="L26" s="13">
        <v>0</v>
      </c>
      <c r="M26" s="13">
        <v>176</v>
      </c>
    </row>
    <row r="27" spans="1:13">
      <c r="A27" t="s">
        <v>40</v>
      </c>
      <c r="C27" s="19">
        <v>47</v>
      </c>
      <c r="E27" s="13"/>
      <c r="G27" s="7">
        <v>1</v>
      </c>
      <c r="I27" s="13">
        <f t="shared" si="2"/>
        <v>0</v>
      </c>
      <c r="J27" s="13">
        <v>0</v>
      </c>
      <c r="K27" s="13">
        <v>0</v>
      </c>
      <c r="L27" s="14"/>
      <c r="M27" s="13">
        <v>0</v>
      </c>
    </row>
    <row r="28" spans="1:13">
      <c r="A28" t="s">
        <v>41</v>
      </c>
      <c r="C28" s="19">
        <v>48</v>
      </c>
      <c r="E28" s="13"/>
      <c r="G28" s="7">
        <v>1</v>
      </c>
      <c r="I28" s="13">
        <f t="shared" si="2"/>
        <v>0</v>
      </c>
      <c r="J28" s="13">
        <v>0</v>
      </c>
      <c r="K28" s="13">
        <v>0</v>
      </c>
      <c r="L28" s="13">
        <v>0</v>
      </c>
      <c r="M28" s="13">
        <v>0</v>
      </c>
    </row>
    <row r="29" spans="1:13">
      <c r="A29" t="s">
        <v>42</v>
      </c>
      <c r="C29" s="19">
        <v>49</v>
      </c>
      <c r="E29" s="13"/>
      <c r="G29" s="7">
        <v>1</v>
      </c>
      <c r="I29" s="13">
        <f t="shared" si="2"/>
        <v>0</v>
      </c>
      <c r="J29" s="13">
        <v>0</v>
      </c>
      <c r="K29" s="13">
        <v>0</v>
      </c>
      <c r="L29" s="13">
        <v>0</v>
      </c>
      <c r="M29" s="13">
        <v>0</v>
      </c>
    </row>
    <row r="30" spans="1:13">
      <c r="A30" t="s">
        <v>43</v>
      </c>
      <c r="C30" s="19">
        <v>50</v>
      </c>
      <c r="E30" s="13"/>
      <c r="G30" s="19">
        <v>12.5</v>
      </c>
      <c r="I30" s="13">
        <f t="shared" si="2"/>
        <v>0</v>
      </c>
      <c r="J30" s="14"/>
      <c r="K30" s="14"/>
      <c r="L30" s="14"/>
      <c r="M30" s="13">
        <v>0</v>
      </c>
    </row>
    <row r="31" spans="1:13">
      <c r="A31" t="s">
        <v>44</v>
      </c>
      <c r="C31" s="19">
        <v>51</v>
      </c>
      <c r="E31" s="13"/>
      <c r="G31" s="7">
        <v>1</v>
      </c>
      <c r="I31" s="13">
        <f t="shared" si="2"/>
        <v>456</v>
      </c>
      <c r="J31" s="13">
        <v>0</v>
      </c>
      <c r="K31" s="13">
        <v>0</v>
      </c>
      <c r="L31" s="13">
        <v>0</v>
      </c>
      <c r="M31" s="13">
        <v>456</v>
      </c>
    </row>
    <row r="32" spans="1:13">
      <c r="A32" t="s">
        <v>45</v>
      </c>
      <c r="C32" s="19">
        <v>52</v>
      </c>
      <c r="E32" s="13"/>
      <c r="G32" s="7">
        <v>1</v>
      </c>
      <c r="I32" s="13">
        <f t="shared" si="2"/>
        <v>0</v>
      </c>
      <c r="J32" s="13">
        <v>0</v>
      </c>
      <c r="K32" s="13">
        <v>0</v>
      </c>
      <c r="L32" s="13">
        <v>0</v>
      </c>
      <c r="M32" s="13">
        <v>0</v>
      </c>
    </row>
    <row r="33" spans="1:13">
      <c r="A33" t="s">
        <v>46</v>
      </c>
      <c r="C33" s="19" t="s">
        <v>49</v>
      </c>
      <c r="E33" s="13"/>
      <c r="G33" s="7">
        <v>0.5</v>
      </c>
      <c r="I33" s="13">
        <f t="shared" si="2"/>
        <v>187313</v>
      </c>
      <c r="J33" s="13">
        <v>0</v>
      </c>
      <c r="K33" s="13">
        <v>0</v>
      </c>
      <c r="L33" s="13">
        <v>0</v>
      </c>
      <c r="M33" s="13">
        <v>187313</v>
      </c>
    </row>
    <row r="34" spans="1:13">
      <c r="A34" t="s">
        <v>47</v>
      </c>
      <c r="C34" s="19" t="s">
        <v>50</v>
      </c>
      <c r="E34" s="13"/>
      <c r="G34" s="7">
        <v>0.1</v>
      </c>
      <c r="I34" s="13">
        <f t="shared" si="2"/>
        <v>0</v>
      </c>
      <c r="J34" s="13">
        <v>0</v>
      </c>
      <c r="K34" s="13">
        <v>0</v>
      </c>
      <c r="L34" s="13">
        <v>0</v>
      </c>
      <c r="M34" s="13">
        <v>0</v>
      </c>
    </row>
    <row r="35" spans="1:13">
      <c r="A35" t="s">
        <v>48</v>
      </c>
      <c r="C35" s="19">
        <v>54</v>
      </c>
      <c r="E35" s="13"/>
      <c r="G35" s="19"/>
      <c r="I35" s="13">
        <f t="shared" si="2"/>
        <v>0</v>
      </c>
      <c r="J35" s="13">
        <v>0</v>
      </c>
      <c r="K35" s="13">
        <v>0</v>
      </c>
      <c r="L35" s="13">
        <v>0</v>
      </c>
      <c r="M35" s="14"/>
    </row>
    <row r="36" spans="1:13">
      <c r="G36" s="19"/>
      <c r="I36" s="13"/>
      <c r="J36" s="13"/>
      <c r="K36" s="13"/>
      <c r="L36" s="13"/>
      <c r="M36" s="13"/>
    </row>
    <row r="37" spans="1:13" s="8" customFormat="1">
      <c r="A37" s="8" t="s">
        <v>68</v>
      </c>
      <c r="C37" s="9"/>
      <c r="D37" s="9"/>
      <c r="G37" s="9"/>
      <c r="I37" s="15">
        <f>SUM(I24:I35)</f>
        <v>252222</v>
      </c>
      <c r="J37" s="15">
        <f t="shared" ref="J37:M37" si="3">SUM(J24:J35)</f>
        <v>0</v>
      </c>
      <c r="K37" s="15">
        <f t="shared" si="3"/>
        <v>0</v>
      </c>
      <c r="L37" s="15">
        <f t="shared" si="3"/>
        <v>0</v>
      </c>
      <c r="M37" s="15">
        <f t="shared" si="3"/>
        <v>252222</v>
      </c>
    </row>
    <row r="39" spans="1:13">
      <c r="A39" s="3" t="s">
        <v>56</v>
      </c>
    </row>
    <row r="41" spans="1:13">
      <c r="A41" t="s">
        <v>57</v>
      </c>
    </row>
    <row r="42" spans="1:13">
      <c r="A42" t="s">
        <v>58</v>
      </c>
      <c r="C42" s="19">
        <v>55</v>
      </c>
      <c r="I42" s="13"/>
      <c r="J42" s="13">
        <f>SUM(J18,J37)</f>
        <v>2906014</v>
      </c>
      <c r="K42" s="13">
        <f>SUM(K18,K37)</f>
        <v>5316527</v>
      </c>
      <c r="L42" s="13">
        <f>SUM(L18,L37)</f>
        <v>1841182</v>
      </c>
      <c r="M42" s="13">
        <f>SUM(M18,M37)</f>
        <v>11108974</v>
      </c>
    </row>
    <row r="43" spans="1:13">
      <c r="A43" t="s">
        <v>59</v>
      </c>
      <c r="C43" s="19">
        <v>56</v>
      </c>
      <c r="J43" s="10">
        <v>0</v>
      </c>
      <c r="K43" s="10">
        <v>0.2</v>
      </c>
      <c r="L43" s="10">
        <v>0.5</v>
      </c>
      <c r="M43" s="10">
        <v>1</v>
      </c>
    </row>
    <row r="44" spans="1:13">
      <c r="A44" t="s">
        <v>60</v>
      </c>
      <c r="C44" s="19">
        <v>57</v>
      </c>
      <c r="I44" s="13"/>
      <c r="J44" s="13">
        <f>J42*J43</f>
        <v>0</v>
      </c>
      <c r="K44" s="13">
        <f t="shared" ref="K44:M44" si="4">K42*K43</f>
        <v>1063305.4000000001</v>
      </c>
      <c r="L44" s="13">
        <f t="shared" si="4"/>
        <v>920591</v>
      </c>
      <c r="M44" s="13">
        <f t="shared" si="4"/>
        <v>11108974</v>
      </c>
    </row>
    <row r="45" spans="1:13">
      <c r="A45" t="s">
        <v>61</v>
      </c>
      <c r="C45" s="19">
        <v>58</v>
      </c>
      <c r="I45" s="13"/>
      <c r="J45" s="13"/>
      <c r="K45" s="13"/>
      <c r="L45" s="13"/>
      <c r="M45" s="13">
        <v>0</v>
      </c>
    </row>
    <row r="46" spans="1:13">
      <c r="A46" t="s">
        <v>62</v>
      </c>
      <c r="C46" s="19">
        <v>59</v>
      </c>
      <c r="I46" s="13"/>
      <c r="J46" s="13"/>
      <c r="K46" s="13"/>
      <c r="L46" s="13"/>
      <c r="M46" s="13">
        <f>SUM(J44:M44,M45)</f>
        <v>13092870.4</v>
      </c>
    </row>
    <row r="47" spans="1:13">
      <c r="A47" t="s">
        <v>63</v>
      </c>
      <c r="I47" s="13"/>
      <c r="J47" s="13"/>
      <c r="K47" s="13"/>
      <c r="L47" s="13"/>
      <c r="M47" s="14"/>
    </row>
    <row r="48" spans="1:13">
      <c r="A48" t="s">
        <v>64</v>
      </c>
      <c r="I48" s="13"/>
      <c r="J48" s="13"/>
      <c r="K48" s="13"/>
      <c r="L48" s="13"/>
      <c r="M48" s="14"/>
    </row>
    <row r="49" spans="1:14">
      <c r="A49" t="s">
        <v>65</v>
      </c>
      <c r="C49" s="19">
        <v>60</v>
      </c>
      <c r="I49" s="13"/>
      <c r="J49" s="13"/>
      <c r="K49" s="13"/>
      <c r="L49" s="13"/>
      <c r="M49" s="13">
        <v>71350</v>
      </c>
    </row>
    <row r="50" spans="1:14">
      <c r="A50" t="s">
        <v>66</v>
      </c>
      <c r="C50" s="19">
        <v>61</v>
      </c>
      <c r="I50" s="13"/>
      <c r="J50" s="13"/>
      <c r="K50" s="13"/>
      <c r="L50" s="13"/>
      <c r="M50" s="13">
        <v>0</v>
      </c>
    </row>
    <row r="51" spans="1:14">
      <c r="A51" t="s">
        <v>67</v>
      </c>
      <c r="C51" s="19">
        <v>62</v>
      </c>
      <c r="I51" s="13"/>
      <c r="J51" s="13"/>
      <c r="K51" s="13"/>
      <c r="L51" s="13"/>
      <c r="M51" s="13">
        <f>M46-M49-M50</f>
        <v>13021520.4</v>
      </c>
    </row>
    <row r="52" spans="1:14">
      <c r="I52" s="13"/>
      <c r="J52" s="13"/>
      <c r="K52" s="13"/>
      <c r="L52" s="13"/>
      <c r="M52" s="13"/>
    </row>
    <row r="53" spans="1:14">
      <c r="A53" s="3" t="s">
        <v>74</v>
      </c>
    </row>
    <row r="54" spans="1:14">
      <c r="A54" s="3"/>
    </row>
    <row r="55" spans="1:14">
      <c r="A55" s="11" t="s">
        <v>73</v>
      </c>
    </row>
    <row r="57" spans="1:14">
      <c r="A57" t="s">
        <v>69</v>
      </c>
      <c r="C57" s="19">
        <v>11</v>
      </c>
      <c r="E57" s="13">
        <v>1935560</v>
      </c>
    </row>
    <row r="58" spans="1:14">
      <c r="A58" t="s">
        <v>70</v>
      </c>
      <c r="C58" s="19">
        <v>21</v>
      </c>
      <c r="E58" s="13">
        <v>2206891</v>
      </c>
    </row>
    <row r="60" spans="1:14">
      <c r="A60" t="s">
        <v>71</v>
      </c>
      <c r="C60" s="19">
        <v>32</v>
      </c>
      <c r="E60" s="12">
        <v>0.14860000000000001</v>
      </c>
      <c r="N60" s="13"/>
    </row>
    <row r="61" spans="1:14">
      <c r="A61" t="s">
        <v>72</v>
      </c>
      <c r="C61" s="19">
        <v>33</v>
      </c>
      <c r="E61" s="12">
        <v>0.16950000000000001</v>
      </c>
      <c r="N61" s="13"/>
    </row>
    <row r="63" spans="1:14">
      <c r="A63" s="11" t="s">
        <v>75</v>
      </c>
    </row>
    <row r="65" spans="1:5">
      <c r="A65" t="s">
        <v>71</v>
      </c>
      <c r="C65" s="19">
        <v>32</v>
      </c>
      <c r="E65" s="12">
        <f>E57/M51</f>
        <v>0.14864316458775428</v>
      </c>
    </row>
    <row r="66" spans="1:5">
      <c r="A66" t="s">
        <v>72</v>
      </c>
      <c r="C66" s="19">
        <v>33</v>
      </c>
      <c r="E66" s="12">
        <f>E58/M51</f>
        <v>0.16948028588120939</v>
      </c>
    </row>
    <row r="69" spans="1:5">
      <c r="A69" s="3" t="s">
        <v>78</v>
      </c>
    </row>
    <row r="71" spans="1:5">
      <c r="A71" t="s">
        <v>79</v>
      </c>
      <c r="E71" s="13">
        <f>I18+(K18*0.2)+(L18*0.5)+M18</f>
        <v>12726832.4</v>
      </c>
    </row>
    <row r="72" spans="1:5">
      <c r="A72" t="s">
        <v>80</v>
      </c>
      <c r="E72" s="13">
        <f>(K37*0.2)+(L37*0.5)+M37</f>
        <v>252222</v>
      </c>
    </row>
    <row r="73" spans="1:5">
      <c r="A73" t="s">
        <v>88</v>
      </c>
      <c r="E73" s="13">
        <f>E71+E72</f>
        <v>12979054.4</v>
      </c>
    </row>
    <row r="75" spans="1:5">
      <c r="A75" t="s">
        <v>81</v>
      </c>
      <c r="E75" s="10">
        <f>E71/E73</f>
        <v>0.98056699723825802</v>
      </c>
    </row>
    <row r="76" spans="1:5">
      <c r="A76" t="s">
        <v>82</v>
      </c>
      <c r="E76" s="10">
        <f>E72/E73</f>
        <v>1.9433002761742025E-2</v>
      </c>
    </row>
    <row r="78" spans="1:5">
      <c r="A78" t="s">
        <v>83</v>
      </c>
      <c r="E78" s="13">
        <f>(K35*0.2)+(L35*0.5)+M35</f>
        <v>0</v>
      </c>
    </row>
    <row r="79" spans="1:5">
      <c r="A79" t="s">
        <v>84</v>
      </c>
      <c r="E79" s="10">
        <f>E78/E72</f>
        <v>0</v>
      </c>
    </row>
    <row r="80" spans="1:5">
      <c r="A80" t="s">
        <v>85</v>
      </c>
      <c r="E80" s="10">
        <f>E78/E73</f>
        <v>0</v>
      </c>
    </row>
    <row r="82" spans="1:5">
      <c r="A82" t="s">
        <v>89</v>
      </c>
      <c r="E82" s="13">
        <f>(K13*0.2)+(L13*0.5)+M13+(K14*0.2)+(L14*0.5)+M14-((K15*0.2)+(L15*0.5)+M15)</f>
        <v>10972562.5</v>
      </c>
    </row>
    <row r="83" spans="1:5">
      <c r="A83" t="s">
        <v>86</v>
      </c>
      <c r="E83" s="10">
        <f>E82/E71</f>
        <v>0.86215973897794074</v>
      </c>
    </row>
    <row r="84" spans="1:5">
      <c r="A84" t="s">
        <v>87</v>
      </c>
      <c r="E84" s="10">
        <f>E82/E73</f>
        <v>0.84540538638931972</v>
      </c>
    </row>
    <row r="86" spans="1:5">
      <c r="A86" t="s">
        <v>90</v>
      </c>
      <c r="E86" s="2" t="s">
        <v>113</v>
      </c>
    </row>
    <row r="87" spans="1:5">
      <c r="A87" t="s">
        <v>91</v>
      </c>
      <c r="E87" s="2" t="s">
        <v>113</v>
      </c>
    </row>
    <row r="88" spans="1:5">
      <c r="A88" t="s">
        <v>92</v>
      </c>
      <c r="E88" s="2" t="s">
        <v>113</v>
      </c>
    </row>
    <row r="89" spans="1:5">
      <c r="A89" t="s">
        <v>93</v>
      </c>
      <c r="E89" s="2" t="s">
        <v>113</v>
      </c>
    </row>
    <row r="91" spans="1:5">
      <c r="A91" t="s">
        <v>96</v>
      </c>
      <c r="E91" s="13">
        <v>21139117</v>
      </c>
    </row>
    <row r="92" spans="1:5">
      <c r="A92" t="s">
        <v>97</v>
      </c>
      <c r="E92" s="12">
        <f>E73/E91</f>
        <v>0.61398280732350363</v>
      </c>
    </row>
    <row r="94" spans="1:5">
      <c r="A94" t="s">
        <v>107</v>
      </c>
      <c r="E94" s="13">
        <f>E18+I37</f>
        <v>21058881</v>
      </c>
    </row>
    <row r="95" spans="1:5">
      <c r="A95" t="s">
        <v>105</v>
      </c>
      <c r="E95" s="12">
        <f>I18/E94</f>
        <v>-5.404655641484464E-3</v>
      </c>
    </row>
    <row r="96" spans="1:5">
      <c r="A96" t="s">
        <v>100</v>
      </c>
      <c r="E96" s="12">
        <f>J42/$E$94</f>
        <v>0.13799470161781149</v>
      </c>
    </row>
    <row r="97" spans="1:5">
      <c r="A97" t="s">
        <v>102</v>
      </c>
      <c r="E97" s="12">
        <f>K42/$E$94</f>
        <v>0.25246009035332884</v>
      </c>
    </row>
    <row r="98" spans="1:5">
      <c r="A98" t="s">
        <v>103</v>
      </c>
      <c r="E98" s="12">
        <f>L42/$E$94</f>
        <v>8.7430191566209056E-2</v>
      </c>
    </row>
    <row r="99" spans="1:5">
      <c r="A99" t="s">
        <v>104</v>
      </c>
      <c r="E99" s="12">
        <f>M42/$E$94</f>
        <v>0.52751967210413508</v>
      </c>
    </row>
    <row r="100" spans="1:5">
      <c r="A100" t="s">
        <v>101</v>
      </c>
    </row>
    <row r="101" spans="1:5">
      <c r="A101" t="s">
        <v>106</v>
      </c>
      <c r="E101" s="12">
        <f>SUM(E95:E99)</f>
        <v>1</v>
      </c>
    </row>
  </sheetData>
  <mergeCells count="1">
    <mergeCell ref="J20:M20"/>
  </mergeCells>
  <printOptions gridLines="1"/>
  <pageMargins left="0.7" right="0.7" top="1" bottom="0.75" header="0.3" footer="0.3"/>
  <pageSetup scale="90" orientation="portrait" horizontalDpi="4294967293" verticalDpi="0" r:id="rId1"/>
  <headerFooter>
    <oddHeader xml:space="preserve">&amp;CFirst Citizens Bancshares Regulatory Capital Components
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1:N101"/>
  <sheetViews>
    <sheetView topLeftCell="A63" zoomScaleNormal="100" workbookViewId="0">
      <selection activeCell="E69" sqref="E69:E101"/>
    </sheetView>
  </sheetViews>
  <sheetFormatPr defaultRowHeight="15"/>
  <cols>
    <col min="1" max="1" width="54.85546875" customWidth="1"/>
    <col min="2" max="2" width="2" customWidth="1"/>
    <col min="3" max="3" width="10.85546875" style="19" customWidth="1"/>
    <col min="4" max="4" width="1.7109375" style="19" customWidth="1"/>
    <col min="5" max="5" width="20.140625" customWidth="1"/>
    <col min="6" max="6" width="1.5703125" customWidth="1"/>
    <col min="7" max="7" width="12.85546875" customWidth="1"/>
    <col min="8" max="8" width="1.5703125" customWidth="1"/>
    <col min="9" max="9" width="19.85546875" customWidth="1"/>
    <col min="10" max="10" width="21.42578125" customWidth="1"/>
    <col min="11" max="11" width="24.5703125" customWidth="1"/>
    <col min="12" max="12" width="20.7109375" customWidth="1"/>
    <col min="13" max="13" width="21.42578125" customWidth="1"/>
    <col min="14" max="14" width="23.85546875" customWidth="1"/>
    <col min="15" max="15" width="26.5703125" customWidth="1"/>
  </cols>
  <sheetData>
    <row r="1" spans="1:13">
      <c r="A1" t="s">
        <v>115</v>
      </c>
    </row>
    <row r="3" spans="1:13">
      <c r="C3" s="19" t="s">
        <v>23</v>
      </c>
      <c r="E3" s="19" t="s">
        <v>17</v>
      </c>
      <c r="F3" s="19"/>
      <c r="G3" s="19"/>
      <c r="H3" s="19"/>
      <c r="I3" s="19" t="s">
        <v>18</v>
      </c>
      <c r="J3" s="19" t="s">
        <v>19</v>
      </c>
      <c r="K3" s="19" t="s">
        <v>20</v>
      </c>
      <c r="L3" s="19" t="s">
        <v>21</v>
      </c>
      <c r="M3" s="19" t="s">
        <v>22</v>
      </c>
    </row>
    <row r="4" spans="1:13">
      <c r="E4" s="19" t="s">
        <v>25</v>
      </c>
      <c r="F4" s="19"/>
      <c r="G4" s="19"/>
      <c r="H4" s="19"/>
      <c r="I4" s="19" t="s">
        <v>24</v>
      </c>
      <c r="J4" s="2">
        <v>0</v>
      </c>
      <c r="K4" s="2">
        <v>0.2</v>
      </c>
      <c r="L4" s="2">
        <v>0.5</v>
      </c>
      <c r="M4" s="2">
        <v>1</v>
      </c>
    </row>
    <row r="7" spans="1:13">
      <c r="A7" s="3" t="s">
        <v>26</v>
      </c>
    </row>
    <row r="9" spans="1:13">
      <c r="A9" t="s">
        <v>27</v>
      </c>
      <c r="C9" s="19">
        <v>34</v>
      </c>
      <c r="E9" s="13">
        <f>SUM(I9:M9)</f>
        <v>508003</v>
      </c>
      <c r="F9" s="13"/>
      <c r="G9" s="13"/>
      <c r="H9" s="13"/>
      <c r="I9" s="13">
        <v>0</v>
      </c>
      <c r="J9" s="13">
        <v>474567</v>
      </c>
      <c r="K9" s="13">
        <v>31586</v>
      </c>
      <c r="L9" s="14"/>
      <c r="M9" s="13">
        <v>1850</v>
      </c>
    </row>
    <row r="10" spans="1:13">
      <c r="A10" t="s">
        <v>28</v>
      </c>
      <c r="C10" s="19">
        <v>35</v>
      </c>
      <c r="E10" s="13">
        <f t="shared" ref="E10:E17" si="0">SUM(I10:M10)</f>
        <v>0</v>
      </c>
      <c r="F10" s="13"/>
      <c r="G10" s="13"/>
      <c r="H10" s="13"/>
      <c r="I10" s="13">
        <v>0</v>
      </c>
      <c r="J10" s="13">
        <v>0</v>
      </c>
      <c r="K10" s="13">
        <v>0</v>
      </c>
      <c r="L10" s="13">
        <v>0</v>
      </c>
      <c r="M10" s="13">
        <v>0</v>
      </c>
    </row>
    <row r="11" spans="1:13">
      <c r="A11" t="s">
        <v>29</v>
      </c>
      <c r="C11" s="19">
        <v>36</v>
      </c>
      <c r="E11" s="13">
        <f t="shared" si="0"/>
        <v>1763859</v>
      </c>
      <c r="F11" s="13"/>
      <c r="G11" s="13"/>
      <c r="H11" s="13"/>
      <c r="I11" s="13">
        <v>42901</v>
      </c>
      <c r="J11" s="13">
        <v>407454</v>
      </c>
      <c r="K11" s="13">
        <v>1230076</v>
      </c>
      <c r="L11" s="13">
        <v>64390</v>
      </c>
      <c r="M11" s="13">
        <v>19038</v>
      </c>
    </row>
    <row r="12" spans="1:13">
      <c r="A12" t="s">
        <v>76</v>
      </c>
      <c r="C12" s="19">
        <v>37</v>
      </c>
      <c r="E12" s="13">
        <f t="shared" si="0"/>
        <v>124</v>
      </c>
      <c r="F12" s="13"/>
      <c r="G12" s="13"/>
      <c r="H12" s="13"/>
      <c r="I12" s="14"/>
      <c r="J12" s="13">
        <v>0</v>
      </c>
      <c r="K12" s="13">
        <v>124</v>
      </c>
      <c r="L12" s="14"/>
      <c r="M12" s="13">
        <v>0</v>
      </c>
    </row>
    <row r="13" spans="1:13">
      <c r="A13" t="s">
        <v>30</v>
      </c>
      <c r="C13" s="19">
        <v>38</v>
      </c>
      <c r="E13" s="13">
        <f t="shared" si="0"/>
        <v>21865</v>
      </c>
      <c r="F13" s="13"/>
      <c r="G13" s="13"/>
      <c r="H13" s="13"/>
      <c r="I13" s="13">
        <v>0</v>
      </c>
      <c r="J13" s="13">
        <v>0</v>
      </c>
      <c r="K13" s="13">
        <v>0</v>
      </c>
      <c r="L13" s="13">
        <v>0</v>
      </c>
      <c r="M13" s="13">
        <v>21865</v>
      </c>
    </row>
    <row r="14" spans="1:13">
      <c r="A14" t="s">
        <v>31</v>
      </c>
      <c r="C14" s="19">
        <v>39</v>
      </c>
      <c r="E14" s="13">
        <f t="shared" si="0"/>
        <v>4957164</v>
      </c>
      <c r="F14" s="13"/>
      <c r="G14" s="13"/>
      <c r="H14" s="13"/>
      <c r="I14" s="13">
        <v>0</v>
      </c>
      <c r="J14" s="13">
        <v>0</v>
      </c>
      <c r="K14" s="13">
        <v>843464</v>
      </c>
      <c r="L14" s="13">
        <v>1032897</v>
      </c>
      <c r="M14" s="13">
        <v>3080803</v>
      </c>
    </row>
    <row r="15" spans="1:13">
      <c r="A15" t="s">
        <v>32</v>
      </c>
      <c r="C15" s="19">
        <v>40</v>
      </c>
      <c r="E15" s="13">
        <f t="shared" si="0"/>
        <v>81997</v>
      </c>
      <c r="F15" s="13"/>
      <c r="G15" s="13"/>
      <c r="H15" s="13"/>
      <c r="I15" s="13">
        <v>81997</v>
      </c>
      <c r="J15" s="14"/>
      <c r="K15" s="14"/>
      <c r="L15" s="14"/>
      <c r="M15" s="14"/>
    </row>
    <row r="16" spans="1:13">
      <c r="A16" t="s">
        <v>33</v>
      </c>
      <c r="C16" s="19">
        <v>41</v>
      </c>
      <c r="E16" s="13">
        <f t="shared" si="0"/>
        <v>0</v>
      </c>
      <c r="F16" s="13"/>
      <c r="G16" s="13"/>
      <c r="H16" s="13"/>
      <c r="I16" s="13">
        <v>0</v>
      </c>
      <c r="J16" s="13">
        <v>0</v>
      </c>
      <c r="K16" s="13">
        <v>0</v>
      </c>
      <c r="L16" s="13">
        <v>0</v>
      </c>
      <c r="M16" s="13">
        <v>0</v>
      </c>
    </row>
    <row r="17" spans="1:13">
      <c r="A17" t="s">
        <v>34</v>
      </c>
      <c r="C17" s="19">
        <v>42</v>
      </c>
      <c r="E17" s="13">
        <f t="shared" si="0"/>
        <v>985396</v>
      </c>
      <c r="F17" s="13"/>
      <c r="G17" s="13"/>
      <c r="H17" s="13"/>
      <c r="I17" s="13">
        <v>74865</v>
      </c>
      <c r="J17" s="13">
        <v>19151</v>
      </c>
      <c r="K17" s="13">
        <v>342856</v>
      </c>
      <c r="L17" s="13">
        <v>0</v>
      </c>
      <c r="M17" s="13">
        <v>548524</v>
      </c>
    </row>
    <row r="18" spans="1:13">
      <c r="A18" t="s">
        <v>35</v>
      </c>
      <c r="C18" s="19">
        <v>43</v>
      </c>
      <c r="E18" s="13">
        <f>SUM(E9:E14,E16:E17)-E15</f>
        <v>8154414</v>
      </c>
      <c r="F18" s="13">
        <f t="shared" ref="F18:M18" si="1">SUM(F9:F14,F16:F17)-F15</f>
        <v>0</v>
      </c>
      <c r="G18" s="13" t="s">
        <v>77</v>
      </c>
      <c r="H18" s="13" t="s">
        <v>77</v>
      </c>
      <c r="I18" s="13">
        <f t="shared" si="1"/>
        <v>35769</v>
      </c>
      <c r="J18" s="13">
        <f t="shared" si="1"/>
        <v>901172</v>
      </c>
      <c r="K18" s="13">
        <f t="shared" si="1"/>
        <v>2448106</v>
      </c>
      <c r="L18" s="13">
        <f t="shared" si="1"/>
        <v>1097287</v>
      </c>
      <c r="M18" s="13">
        <f t="shared" si="1"/>
        <v>3672080</v>
      </c>
    </row>
    <row r="20" spans="1:13">
      <c r="J20" s="131" t="s">
        <v>53</v>
      </c>
      <c r="K20" s="131"/>
      <c r="L20" s="131"/>
      <c r="M20" s="131"/>
    </row>
    <row r="21" spans="1:13">
      <c r="E21" s="19" t="s">
        <v>17</v>
      </c>
      <c r="F21" s="19"/>
      <c r="G21" s="19"/>
      <c r="H21" s="19"/>
      <c r="I21" s="19" t="s">
        <v>18</v>
      </c>
      <c r="J21" s="19" t="s">
        <v>19</v>
      </c>
      <c r="K21" s="19" t="s">
        <v>20</v>
      </c>
      <c r="L21" s="19" t="s">
        <v>21</v>
      </c>
      <c r="M21" s="19" t="s">
        <v>22</v>
      </c>
    </row>
    <row r="22" spans="1:13" ht="34.5">
      <c r="A22" s="3" t="s">
        <v>36</v>
      </c>
      <c r="E22" s="5" t="s">
        <v>54</v>
      </c>
      <c r="F22" s="19"/>
      <c r="G22" s="4" t="s">
        <v>51</v>
      </c>
      <c r="H22" s="19"/>
      <c r="I22" s="5" t="s">
        <v>52</v>
      </c>
      <c r="J22" s="2">
        <v>0</v>
      </c>
      <c r="K22" s="2">
        <v>0.2</v>
      </c>
      <c r="L22" s="2">
        <v>0.5</v>
      </c>
      <c r="M22" s="2">
        <v>1</v>
      </c>
    </row>
    <row r="24" spans="1:13">
      <c r="A24" t="s">
        <v>37</v>
      </c>
      <c r="C24" s="19">
        <v>44</v>
      </c>
      <c r="E24" s="13"/>
      <c r="G24" s="19" t="s">
        <v>55</v>
      </c>
      <c r="I24" s="13">
        <f>SUM(J24:M24)</f>
        <v>87038</v>
      </c>
      <c r="J24" s="13">
        <v>0</v>
      </c>
      <c r="K24" s="13">
        <v>0</v>
      </c>
      <c r="L24" s="13">
        <v>0</v>
      </c>
      <c r="M24" s="13">
        <v>87038</v>
      </c>
    </row>
    <row r="25" spans="1:13">
      <c r="A25" t="s">
        <v>38</v>
      </c>
      <c r="C25" s="19">
        <v>45</v>
      </c>
      <c r="E25" s="13"/>
      <c r="G25" s="7">
        <v>0.5</v>
      </c>
      <c r="I25" s="13">
        <f t="shared" ref="I25:I35" si="2">SUM(J25:M25)</f>
        <v>0</v>
      </c>
      <c r="J25" s="13">
        <v>0</v>
      </c>
      <c r="K25" s="13">
        <v>0</v>
      </c>
      <c r="L25" s="13">
        <v>0</v>
      </c>
      <c r="M25" s="13">
        <v>0</v>
      </c>
    </row>
    <row r="26" spans="1:13">
      <c r="A26" t="s">
        <v>39</v>
      </c>
      <c r="C26" s="19">
        <v>46</v>
      </c>
      <c r="E26" s="13"/>
      <c r="G26" s="7">
        <v>0.2</v>
      </c>
      <c r="I26" s="13">
        <f t="shared" si="2"/>
        <v>0</v>
      </c>
      <c r="J26" s="13">
        <v>0</v>
      </c>
      <c r="K26" s="13">
        <v>0</v>
      </c>
      <c r="L26" s="13">
        <v>0</v>
      </c>
      <c r="M26" s="13">
        <v>0</v>
      </c>
    </row>
    <row r="27" spans="1:13">
      <c r="A27" t="s">
        <v>40</v>
      </c>
      <c r="C27" s="19">
        <v>47</v>
      </c>
      <c r="E27" s="13"/>
      <c r="G27" s="7">
        <v>1</v>
      </c>
      <c r="I27" s="13">
        <f t="shared" si="2"/>
        <v>0</v>
      </c>
      <c r="J27" s="13">
        <v>0</v>
      </c>
      <c r="K27" s="13">
        <v>0</v>
      </c>
      <c r="L27" s="14"/>
      <c r="M27" s="13">
        <v>0</v>
      </c>
    </row>
    <row r="28" spans="1:13">
      <c r="A28" t="s">
        <v>41</v>
      </c>
      <c r="C28" s="19">
        <v>48</v>
      </c>
      <c r="E28" s="13"/>
      <c r="G28" s="7">
        <v>1</v>
      </c>
      <c r="I28" s="13">
        <f t="shared" si="2"/>
        <v>0</v>
      </c>
      <c r="J28" s="13">
        <v>0</v>
      </c>
      <c r="K28" s="13">
        <v>0</v>
      </c>
      <c r="L28" s="13">
        <v>0</v>
      </c>
      <c r="M28" s="13">
        <v>0</v>
      </c>
    </row>
    <row r="29" spans="1:13">
      <c r="A29" t="s">
        <v>42</v>
      </c>
      <c r="C29" s="19">
        <v>49</v>
      </c>
      <c r="E29" s="13"/>
      <c r="G29" s="7">
        <v>1</v>
      </c>
      <c r="I29" s="13">
        <f t="shared" si="2"/>
        <v>0</v>
      </c>
      <c r="J29" s="13">
        <v>0</v>
      </c>
      <c r="K29" s="13">
        <v>0</v>
      </c>
      <c r="L29" s="13">
        <v>0</v>
      </c>
      <c r="M29" s="13">
        <v>0</v>
      </c>
    </row>
    <row r="30" spans="1:13">
      <c r="A30" t="s">
        <v>43</v>
      </c>
      <c r="C30" s="19">
        <v>50</v>
      </c>
      <c r="E30" s="13"/>
      <c r="G30" s="19">
        <v>12.5</v>
      </c>
      <c r="I30" s="13">
        <f t="shared" si="2"/>
        <v>0</v>
      </c>
      <c r="J30" s="14"/>
      <c r="K30" s="14"/>
      <c r="L30" s="14"/>
      <c r="M30" s="13">
        <v>0</v>
      </c>
    </row>
    <row r="31" spans="1:13">
      <c r="A31" t="s">
        <v>44</v>
      </c>
      <c r="C31" s="19">
        <v>51</v>
      </c>
      <c r="E31" s="13"/>
      <c r="G31" s="7">
        <v>1</v>
      </c>
      <c r="I31" s="13">
        <f t="shared" si="2"/>
        <v>0</v>
      </c>
      <c r="J31" s="13">
        <v>0</v>
      </c>
      <c r="K31" s="13">
        <v>0</v>
      </c>
      <c r="L31" s="13">
        <v>0</v>
      </c>
      <c r="M31" s="13">
        <v>0</v>
      </c>
    </row>
    <row r="32" spans="1:13">
      <c r="A32" t="s">
        <v>45</v>
      </c>
      <c r="C32" s="19">
        <v>52</v>
      </c>
      <c r="E32" s="13"/>
      <c r="G32" s="7">
        <v>1</v>
      </c>
      <c r="I32" s="13">
        <f t="shared" si="2"/>
        <v>0</v>
      </c>
      <c r="J32" s="13">
        <v>0</v>
      </c>
      <c r="K32" s="13">
        <v>0</v>
      </c>
      <c r="L32" s="13">
        <v>0</v>
      </c>
      <c r="M32" s="13">
        <v>0</v>
      </c>
    </row>
    <row r="33" spans="1:13">
      <c r="A33" t="s">
        <v>46</v>
      </c>
      <c r="C33" s="19" t="s">
        <v>49</v>
      </c>
      <c r="E33" s="13"/>
      <c r="G33" s="7">
        <v>0.5</v>
      </c>
      <c r="I33" s="13">
        <f t="shared" si="2"/>
        <v>320142</v>
      </c>
      <c r="J33" s="13">
        <v>0</v>
      </c>
      <c r="K33" s="13">
        <v>0</v>
      </c>
      <c r="L33" s="13">
        <v>0</v>
      </c>
      <c r="M33" s="13">
        <v>320142</v>
      </c>
    </row>
    <row r="34" spans="1:13">
      <c r="A34" t="s">
        <v>47</v>
      </c>
      <c r="C34" s="19" t="s">
        <v>50</v>
      </c>
      <c r="E34" s="13"/>
      <c r="G34" s="7">
        <v>0.1</v>
      </c>
      <c r="I34" s="13">
        <f t="shared" si="2"/>
        <v>0</v>
      </c>
      <c r="J34" s="13">
        <v>0</v>
      </c>
      <c r="K34" s="13">
        <v>0</v>
      </c>
      <c r="L34" s="13">
        <v>0</v>
      </c>
      <c r="M34" s="13">
        <v>0</v>
      </c>
    </row>
    <row r="35" spans="1:13">
      <c r="A35" t="s">
        <v>48</v>
      </c>
      <c r="C35" s="19">
        <v>54</v>
      </c>
      <c r="E35" s="13"/>
      <c r="G35" s="19"/>
      <c r="I35" s="13">
        <f t="shared" si="2"/>
        <v>445</v>
      </c>
      <c r="J35" s="13">
        <v>0</v>
      </c>
      <c r="K35" s="13">
        <v>0</v>
      </c>
      <c r="L35" s="13">
        <v>445</v>
      </c>
      <c r="M35" s="14"/>
    </row>
    <row r="36" spans="1:13">
      <c r="G36" s="19"/>
      <c r="I36" s="13"/>
      <c r="J36" s="13"/>
      <c r="K36" s="13"/>
      <c r="L36" s="13"/>
      <c r="M36" s="13"/>
    </row>
    <row r="37" spans="1:13" s="8" customFormat="1">
      <c r="A37" s="8" t="s">
        <v>68</v>
      </c>
      <c r="C37" s="9"/>
      <c r="D37" s="9"/>
      <c r="G37" s="9"/>
      <c r="I37" s="15">
        <f>SUM(I24:I35)</f>
        <v>407625</v>
      </c>
      <c r="J37" s="15">
        <f t="shared" ref="J37:M37" si="3">SUM(J24:J35)</f>
        <v>0</v>
      </c>
      <c r="K37" s="15">
        <f t="shared" si="3"/>
        <v>0</v>
      </c>
      <c r="L37" s="15">
        <f t="shared" si="3"/>
        <v>445</v>
      </c>
      <c r="M37" s="15">
        <f t="shared" si="3"/>
        <v>407180</v>
      </c>
    </row>
    <row r="39" spans="1:13">
      <c r="A39" s="3" t="s">
        <v>56</v>
      </c>
    </row>
    <row r="41" spans="1:13">
      <c r="A41" t="s">
        <v>57</v>
      </c>
    </row>
    <row r="42" spans="1:13">
      <c r="A42" t="s">
        <v>58</v>
      </c>
      <c r="C42" s="19">
        <v>55</v>
      </c>
      <c r="I42" s="13"/>
      <c r="J42" s="13">
        <f>SUM(J18,J37)</f>
        <v>901172</v>
      </c>
      <c r="K42" s="13">
        <f>SUM(K18,K37)</f>
        <v>2448106</v>
      </c>
      <c r="L42" s="13">
        <f>SUM(L18,L37)</f>
        <v>1097732</v>
      </c>
      <c r="M42" s="13">
        <f>SUM(M18,M37)</f>
        <v>4079260</v>
      </c>
    </row>
    <row r="43" spans="1:13">
      <c r="A43" t="s">
        <v>59</v>
      </c>
      <c r="C43" s="19">
        <v>56</v>
      </c>
      <c r="J43" s="10">
        <v>0</v>
      </c>
      <c r="K43" s="10">
        <v>0.2</v>
      </c>
      <c r="L43" s="10">
        <v>0.5</v>
      </c>
      <c r="M43" s="10">
        <v>1</v>
      </c>
    </row>
    <row r="44" spans="1:13">
      <c r="A44" t="s">
        <v>60</v>
      </c>
      <c r="C44" s="19">
        <v>57</v>
      </c>
      <c r="I44" s="13"/>
      <c r="J44" s="13">
        <f>J42*J43</f>
        <v>0</v>
      </c>
      <c r="K44" s="13">
        <f t="shared" ref="K44:M44" si="4">K42*K43</f>
        <v>489621.2</v>
      </c>
      <c r="L44" s="13">
        <f t="shared" si="4"/>
        <v>548866</v>
      </c>
      <c r="M44" s="13">
        <f t="shared" si="4"/>
        <v>4079260</v>
      </c>
    </row>
    <row r="45" spans="1:13">
      <c r="A45" t="s">
        <v>61</v>
      </c>
      <c r="C45" s="19">
        <v>58</v>
      </c>
      <c r="I45" s="13"/>
      <c r="J45" s="13"/>
      <c r="K45" s="13"/>
      <c r="L45" s="13"/>
      <c r="M45" s="13">
        <v>0</v>
      </c>
    </row>
    <row r="46" spans="1:13">
      <c r="A46" t="s">
        <v>62</v>
      </c>
      <c r="C46" s="19">
        <v>59</v>
      </c>
      <c r="I46" s="13"/>
      <c r="J46" s="13"/>
      <c r="K46" s="13"/>
      <c r="L46" s="13"/>
      <c r="M46" s="13">
        <f>SUM(J44:M44,M45)</f>
        <v>5117747.2000000002</v>
      </c>
    </row>
    <row r="47" spans="1:13">
      <c r="A47" t="s">
        <v>63</v>
      </c>
      <c r="I47" s="13"/>
      <c r="J47" s="13"/>
      <c r="K47" s="13"/>
      <c r="L47" s="13"/>
      <c r="M47" s="14"/>
    </row>
    <row r="48" spans="1:13">
      <c r="A48" t="s">
        <v>64</v>
      </c>
      <c r="I48" s="13"/>
      <c r="J48" s="13"/>
      <c r="K48" s="13"/>
      <c r="L48" s="13"/>
      <c r="M48" s="14"/>
    </row>
    <row r="49" spans="1:14">
      <c r="A49" t="s">
        <v>65</v>
      </c>
      <c r="C49" s="19">
        <v>60</v>
      </c>
      <c r="I49" s="13"/>
      <c r="J49" s="13"/>
      <c r="K49" s="13"/>
      <c r="L49" s="13"/>
      <c r="M49" s="13">
        <v>18017</v>
      </c>
    </row>
    <row r="50" spans="1:14">
      <c r="A50" t="s">
        <v>66</v>
      </c>
      <c r="C50" s="19">
        <v>61</v>
      </c>
      <c r="I50" s="13"/>
      <c r="J50" s="13"/>
      <c r="K50" s="13"/>
      <c r="L50" s="13"/>
      <c r="M50" s="13">
        <v>0</v>
      </c>
    </row>
    <row r="51" spans="1:14">
      <c r="A51" t="s">
        <v>67</v>
      </c>
      <c r="C51" s="19">
        <v>62</v>
      </c>
      <c r="I51" s="13"/>
      <c r="J51" s="13"/>
      <c r="K51" s="13"/>
      <c r="L51" s="13"/>
      <c r="M51" s="13">
        <f>M46-M49-M50</f>
        <v>5099730.2</v>
      </c>
    </row>
    <row r="52" spans="1:14">
      <c r="I52" s="13"/>
      <c r="J52" s="13"/>
      <c r="K52" s="13"/>
      <c r="L52" s="13"/>
      <c r="M52" s="13"/>
    </row>
    <row r="53" spans="1:14">
      <c r="A53" s="3" t="s">
        <v>74</v>
      </c>
    </row>
    <row r="54" spans="1:14">
      <c r="A54" s="3"/>
    </row>
    <row r="55" spans="1:14">
      <c r="A55" s="11" t="s">
        <v>73</v>
      </c>
    </row>
    <row r="57" spans="1:14">
      <c r="A57" t="s">
        <v>69</v>
      </c>
      <c r="C57" s="19">
        <v>11</v>
      </c>
      <c r="E57" s="13">
        <v>782301</v>
      </c>
    </row>
    <row r="58" spans="1:14">
      <c r="A58" t="s">
        <v>70</v>
      </c>
      <c r="C58" s="19">
        <v>21</v>
      </c>
      <c r="E58" s="13">
        <v>846541</v>
      </c>
    </row>
    <row r="60" spans="1:14">
      <c r="A60" t="s">
        <v>71</v>
      </c>
      <c r="C60" s="19">
        <v>32</v>
      </c>
      <c r="E60" s="12">
        <v>0.15340000000000001</v>
      </c>
      <c r="N60" s="13"/>
    </row>
    <row r="61" spans="1:14">
      <c r="A61" t="s">
        <v>72</v>
      </c>
      <c r="C61" s="19">
        <v>33</v>
      </c>
      <c r="E61" s="12">
        <v>0.16600000000000001</v>
      </c>
      <c r="N61" s="13"/>
    </row>
    <row r="63" spans="1:14">
      <c r="A63" s="11" t="s">
        <v>75</v>
      </c>
    </row>
    <row r="65" spans="1:5">
      <c r="A65" t="s">
        <v>71</v>
      </c>
      <c r="C65" s="19">
        <v>32</v>
      </c>
      <c r="E65" s="12">
        <f>E57/M51</f>
        <v>0.15340046812672559</v>
      </c>
    </row>
    <row r="66" spans="1:5">
      <c r="A66" t="s">
        <v>72</v>
      </c>
      <c r="C66" s="19">
        <v>33</v>
      </c>
      <c r="E66" s="12">
        <f>E58/M51</f>
        <v>0.16599721295059883</v>
      </c>
    </row>
    <row r="69" spans="1:5">
      <c r="A69" s="3" t="s">
        <v>78</v>
      </c>
    </row>
    <row r="71" spans="1:5">
      <c r="A71" t="s">
        <v>79</v>
      </c>
      <c r="E71" s="13">
        <f>I18+(K18*0.2)+(L18*0.5)+M18</f>
        <v>4746113.7</v>
      </c>
    </row>
    <row r="72" spans="1:5">
      <c r="A72" t="s">
        <v>80</v>
      </c>
      <c r="E72" s="13">
        <f>(K37*0.2)+(L37*0.5)+M37</f>
        <v>407402.5</v>
      </c>
    </row>
    <row r="73" spans="1:5">
      <c r="A73" t="s">
        <v>88</v>
      </c>
      <c r="E73" s="13">
        <f>E71+E72</f>
        <v>5153516.2</v>
      </c>
    </row>
    <row r="75" spans="1:5">
      <c r="A75" t="s">
        <v>81</v>
      </c>
      <c r="E75" s="10">
        <f>E71/E73</f>
        <v>0.92094669266781393</v>
      </c>
    </row>
    <row r="76" spans="1:5">
      <c r="A76" t="s">
        <v>82</v>
      </c>
      <c r="E76" s="10">
        <f>E72/E73</f>
        <v>7.9053307332186129E-2</v>
      </c>
    </row>
    <row r="78" spans="1:5">
      <c r="A78" t="s">
        <v>83</v>
      </c>
      <c r="E78" s="13">
        <f>(K35*0.2)+(L35*0.5)+M35</f>
        <v>222.5</v>
      </c>
    </row>
    <row r="79" spans="1:5">
      <c r="A79" t="s">
        <v>84</v>
      </c>
      <c r="E79" s="10">
        <f>E78/E72</f>
        <v>5.4614294217634899E-4</v>
      </c>
    </row>
    <row r="80" spans="1:5">
      <c r="A80" t="s">
        <v>85</v>
      </c>
      <c r="E80" s="10">
        <f>E78/E73</f>
        <v>4.3174405855171272E-5</v>
      </c>
    </row>
    <row r="82" spans="1:5">
      <c r="A82" t="s">
        <v>89</v>
      </c>
      <c r="E82" s="13">
        <f>(K13*0.2)+(L13*0.5)+M13+(K14*0.2)+(L14*0.5)+M14-((K15*0.2)+(L15*0.5)+M15)</f>
        <v>3787809.3</v>
      </c>
    </row>
    <row r="83" spans="1:5">
      <c r="A83" t="s">
        <v>86</v>
      </c>
      <c r="E83" s="10">
        <f>E82/E71</f>
        <v>0.79808650601859787</v>
      </c>
    </row>
    <row r="84" spans="1:5">
      <c r="A84" t="s">
        <v>87</v>
      </c>
      <c r="E84" s="10">
        <f>E82/E73</f>
        <v>0.73499512818063906</v>
      </c>
    </row>
    <row r="86" spans="1:5">
      <c r="A86" t="s">
        <v>90</v>
      </c>
      <c r="E86" s="10">
        <f>J35/I35</f>
        <v>0</v>
      </c>
    </row>
    <row r="87" spans="1:5">
      <c r="A87" t="s">
        <v>91</v>
      </c>
      <c r="E87" s="10">
        <f>K35/I35</f>
        <v>0</v>
      </c>
    </row>
    <row r="88" spans="1:5">
      <c r="A88" t="s">
        <v>92</v>
      </c>
      <c r="E88" s="10">
        <f>L35/I35</f>
        <v>1</v>
      </c>
    </row>
    <row r="89" spans="1:5">
      <c r="A89" t="s">
        <v>93</v>
      </c>
      <c r="E89" s="10">
        <f>M35/I35</f>
        <v>0</v>
      </c>
    </row>
    <row r="91" spans="1:5">
      <c r="A91" t="s">
        <v>96</v>
      </c>
      <c r="E91" s="13">
        <v>8180211</v>
      </c>
    </row>
    <row r="92" spans="1:5">
      <c r="A92" t="s">
        <v>97</v>
      </c>
      <c r="E92" s="12">
        <f>E73/E91</f>
        <v>0.62999795482048082</v>
      </c>
    </row>
    <row r="94" spans="1:5">
      <c r="A94" t="s">
        <v>107</v>
      </c>
      <c r="E94" s="13">
        <f>E18+I37</f>
        <v>8562039</v>
      </c>
    </row>
    <row r="95" spans="1:5">
      <c r="A95" t="s">
        <v>105</v>
      </c>
      <c r="E95" s="12">
        <f>I18/E94</f>
        <v>4.177626380818868E-3</v>
      </c>
    </row>
    <row r="96" spans="1:5">
      <c r="A96" t="s">
        <v>100</v>
      </c>
      <c r="E96" s="12">
        <f>J42/$E$94</f>
        <v>0.1052520316714278</v>
      </c>
    </row>
    <row r="97" spans="1:5">
      <c r="A97" t="s">
        <v>102</v>
      </c>
      <c r="E97" s="12">
        <f>K42/$E$94</f>
        <v>0.28592558384749239</v>
      </c>
    </row>
    <row r="98" spans="1:5">
      <c r="A98" t="s">
        <v>103</v>
      </c>
      <c r="E98" s="12">
        <f>L42/$E$94</f>
        <v>0.1282091800796516</v>
      </c>
    </row>
    <row r="99" spans="1:5">
      <c r="A99" t="s">
        <v>104</v>
      </c>
      <c r="E99" s="12">
        <f>M42/$E$94</f>
        <v>0.47643557802060932</v>
      </c>
    </row>
    <row r="100" spans="1:5">
      <c r="A100" t="s">
        <v>101</v>
      </c>
    </row>
    <row r="101" spans="1:5">
      <c r="A101" t="s">
        <v>106</v>
      </c>
      <c r="E101" s="12">
        <f>SUM(E95:E99)</f>
        <v>1</v>
      </c>
    </row>
  </sheetData>
  <mergeCells count="1">
    <mergeCell ref="J20:M20"/>
  </mergeCells>
  <printOptions gridLines="1"/>
  <pageMargins left="0.7" right="0.7" top="1" bottom="0.75" header="0.3" footer="0.3"/>
  <pageSetup scale="90" orientation="portrait" horizontalDpi="4294967293" verticalDpi="0" r:id="rId1"/>
  <headerFooter>
    <oddHeader>&amp;CHancock Holding Company Regulatory Capital Components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1:N101"/>
  <sheetViews>
    <sheetView topLeftCell="C62" zoomScaleNormal="100" workbookViewId="0">
      <selection activeCell="E69" sqref="E69:E101"/>
    </sheetView>
  </sheetViews>
  <sheetFormatPr defaultRowHeight="15"/>
  <cols>
    <col min="1" max="1" width="54.85546875" customWidth="1"/>
    <col min="2" max="2" width="2" customWidth="1"/>
    <col min="3" max="3" width="10.85546875" style="19" customWidth="1"/>
    <col min="4" max="4" width="1.7109375" style="19" customWidth="1"/>
    <col min="5" max="5" width="20.140625" customWidth="1"/>
    <col min="6" max="6" width="1.5703125" customWidth="1"/>
    <col min="7" max="7" width="12.85546875" customWidth="1"/>
    <col min="8" max="8" width="1.5703125" customWidth="1"/>
    <col min="9" max="9" width="19.85546875" customWidth="1"/>
    <col min="10" max="10" width="21.42578125" customWidth="1"/>
    <col min="11" max="11" width="24.5703125" customWidth="1"/>
    <col min="12" max="12" width="20.7109375" customWidth="1"/>
    <col min="13" max="13" width="21.42578125" customWidth="1"/>
    <col min="14" max="14" width="23.85546875" customWidth="1"/>
    <col min="15" max="15" width="26.5703125" customWidth="1"/>
  </cols>
  <sheetData>
    <row r="1" spans="1:13">
      <c r="A1" t="s">
        <v>114</v>
      </c>
    </row>
    <row r="3" spans="1:13">
      <c r="C3" s="19" t="s">
        <v>23</v>
      </c>
      <c r="E3" s="19" t="s">
        <v>17</v>
      </c>
      <c r="F3" s="19"/>
      <c r="G3" s="19"/>
      <c r="H3" s="19"/>
      <c r="I3" s="19" t="s">
        <v>18</v>
      </c>
      <c r="J3" s="19" t="s">
        <v>19</v>
      </c>
      <c r="K3" s="19" t="s">
        <v>20</v>
      </c>
      <c r="L3" s="19" t="s">
        <v>21</v>
      </c>
      <c r="M3" s="19" t="s">
        <v>22</v>
      </c>
    </row>
    <row r="4" spans="1:13">
      <c r="E4" s="19" t="s">
        <v>25</v>
      </c>
      <c r="F4" s="19"/>
      <c r="G4" s="19"/>
      <c r="H4" s="19"/>
      <c r="I4" s="19" t="s">
        <v>24</v>
      </c>
      <c r="J4" s="2">
        <v>0</v>
      </c>
      <c r="K4" s="2">
        <v>0.2</v>
      </c>
      <c r="L4" s="2">
        <v>0.5</v>
      </c>
      <c r="M4" s="2">
        <v>1</v>
      </c>
    </row>
    <row r="7" spans="1:13">
      <c r="A7" s="3" t="s">
        <v>26</v>
      </c>
    </row>
    <row r="9" spans="1:13">
      <c r="A9" t="s">
        <v>27</v>
      </c>
      <c r="C9" s="19">
        <v>34</v>
      </c>
      <c r="E9" s="13">
        <f>SUM(I9:M9)</f>
        <v>2674235</v>
      </c>
      <c r="F9" s="13"/>
      <c r="G9" s="13"/>
      <c r="H9" s="13"/>
      <c r="I9" s="13">
        <v>27754</v>
      </c>
      <c r="J9" s="13">
        <v>2182026</v>
      </c>
      <c r="K9" s="13">
        <v>464455</v>
      </c>
      <c r="L9" s="14"/>
      <c r="M9" s="13">
        <v>0</v>
      </c>
    </row>
    <row r="10" spans="1:13">
      <c r="A10" t="s">
        <v>28</v>
      </c>
      <c r="C10" s="19">
        <v>35</v>
      </c>
      <c r="E10" s="13">
        <f t="shared" ref="E10:E17" si="0">SUM(I10:M10)</f>
        <v>0</v>
      </c>
      <c r="F10" s="13"/>
      <c r="G10" s="13"/>
      <c r="H10" s="13"/>
      <c r="I10" s="13">
        <v>0</v>
      </c>
      <c r="J10" s="13">
        <v>0</v>
      </c>
      <c r="K10" s="13">
        <v>0</v>
      </c>
      <c r="L10" s="13">
        <v>0</v>
      </c>
      <c r="M10" s="13">
        <v>0</v>
      </c>
    </row>
    <row r="11" spans="1:13">
      <c r="A11" t="s">
        <v>29</v>
      </c>
      <c r="C11" s="19">
        <v>36</v>
      </c>
      <c r="E11" s="13">
        <f t="shared" si="0"/>
        <v>8270598</v>
      </c>
      <c r="F11" s="13"/>
      <c r="G11" s="13"/>
      <c r="H11" s="13"/>
      <c r="I11" s="13">
        <v>40114</v>
      </c>
      <c r="J11" s="13">
        <v>680684</v>
      </c>
      <c r="K11" s="13">
        <v>7527170</v>
      </c>
      <c r="L11" s="13">
        <v>0</v>
      </c>
      <c r="M11" s="13">
        <v>22630</v>
      </c>
    </row>
    <row r="12" spans="1:13">
      <c r="A12" t="s">
        <v>76</v>
      </c>
      <c r="C12" s="19">
        <v>37</v>
      </c>
      <c r="E12" s="13">
        <f t="shared" si="0"/>
        <v>60345</v>
      </c>
      <c r="F12" s="13"/>
      <c r="G12" s="13"/>
      <c r="H12" s="13"/>
      <c r="I12" s="14"/>
      <c r="J12" s="13">
        <v>15346</v>
      </c>
      <c r="K12" s="13">
        <v>44999</v>
      </c>
      <c r="L12" s="14"/>
      <c r="M12" s="13">
        <v>0</v>
      </c>
    </row>
    <row r="13" spans="1:13">
      <c r="A13" t="s">
        <v>30</v>
      </c>
      <c r="C13" s="19">
        <v>38</v>
      </c>
      <c r="E13" s="13">
        <f t="shared" si="0"/>
        <v>0</v>
      </c>
      <c r="F13" s="13"/>
      <c r="G13" s="13"/>
      <c r="H13" s="13"/>
      <c r="I13" s="13">
        <v>0</v>
      </c>
      <c r="J13" s="13">
        <v>0</v>
      </c>
      <c r="K13" s="13">
        <v>0</v>
      </c>
      <c r="L13" s="13">
        <v>0</v>
      </c>
      <c r="M13" s="13">
        <v>0</v>
      </c>
    </row>
    <row r="14" spans="1:13">
      <c r="A14" t="s">
        <v>31</v>
      </c>
      <c r="C14" s="19">
        <v>39</v>
      </c>
      <c r="E14" s="13">
        <f t="shared" si="0"/>
        <v>5521737</v>
      </c>
      <c r="F14" s="13"/>
      <c r="G14" s="13"/>
      <c r="H14" s="13"/>
      <c r="I14" s="13">
        <v>0</v>
      </c>
      <c r="J14" s="13">
        <v>140754</v>
      </c>
      <c r="K14" s="13">
        <v>0</v>
      </c>
      <c r="L14" s="13">
        <v>266825</v>
      </c>
      <c r="M14" s="13">
        <v>5114158</v>
      </c>
    </row>
    <row r="15" spans="1:13">
      <c r="A15" t="s">
        <v>32</v>
      </c>
      <c r="C15" s="19">
        <v>40</v>
      </c>
      <c r="E15" s="13">
        <f t="shared" si="0"/>
        <v>82627</v>
      </c>
      <c r="F15" s="13"/>
      <c r="G15" s="13"/>
      <c r="H15" s="13"/>
      <c r="I15" s="13">
        <v>82627</v>
      </c>
      <c r="J15" s="14"/>
      <c r="K15" s="14"/>
      <c r="L15" s="14"/>
      <c r="M15" s="14"/>
    </row>
    <row r="16" spans="1:13">
      <c r="A16" t="s">
        <v>33</v>
      </c>
      <c r="C16" s="19">
        <v>41</v>
      </c>
      <c r="E16" s="13">
        <f t="shared" si="0"/>
        <v>18480</v>
      </c>
      <c r="F16" s="13"/>
      <c r="G16" s="13"/>
      <c r="H16" s="13"/>
      <c r="I16" s="13">
        <v>18480</v>
      </c>
      <c r="J16" s="13">
        <v>0</v>
      </c>
      <c r="K16" s="13">
        <v>0</v>
      </c>
      <c r="L16" s="13">
        <v>0</v>
      </c>
      <c r="M16" s="13">
        <v>0</v>
      </c>
    </row>
    <row r="17" spans="1:13">
      <c r="A17" t="s">
        <v>34</v>
      </c>
      <c r="C17" s="19">
        <v>42</v>
      </c>
      <c r="E17" s="13">
        <f t="shared" si="0"/>
        <v>1071995</v>
      </c>
      <c r="F17" s="13"/>
      <c r="G17" s="13"/>
      <c r="H17" s="13"/>
      <c r="I17" s="13">
        <v>548121</v>
      </c>
      <c r="J17" s="13">
        <v>32669</v>
      </c>
      <c r="K17" s="13">
        <v>44387</v>
      </c>
      <c r="L17" s="13">
        <v>0</v>
      </c>
      <c r="M17" s="13">
        <v>446818</v>
      </c>
    </row>
    <row r="18" spans="1:13">
      <c r="A18" t="s">
        <v>35</v>
      </c>
      <c r="C18" s="19">
        <v>43</v>
      </c>
      <c r="E18" s="13">
        <f>SUM(E9:E14,E16:E17)-E15</f>
        <v>17534763</v>
      </c>
      <c r="F18" s="13">
        <f t="shared" ref="F18:M18" si="1">SUM(F9:F14,F16:F17)-F15</f>
        <v>0</v>
      </c>
      <c r="G18" s="13" t="s">
        <v>77</v>
      </c>
      <c r="H18" s="13" t="s">
        <v>77</v>
      </c>
      <c r="I18" s="13">
        <f t="shared" si="1"/>
        <v>551842</v>
      </c>
      <c r="J18" s="13">
        <f t="shared" si="1"/>
        <v>3051479</v>
      </c>
      <c r="K18" s="13">
        <f t="shared" si="1"/>
        <v>8081011</v>
      </c>
      <c r="L18" s="13">
        <f t="shared" si="1"/>
        <v>266825</v>
      </c>
      <c r="M18" s="13">
        <f t="shared" si="1"/>
        <v>5583606</v>
      </c>
    </row>
    <row r="20" spans="1:13">
      <c r="J20" s="131" t="s">
        <v>53</v>
      </c>
      <c r="K20" s="131"/>
      <c r="L20" s="131"/>
      <c r="M20" s="131"/>
    </row>
    <row r="21" spans="1:13">
      <c r="E21" s="19" t="s">
        <v>17</v>
      </c>
      <c r="F21" s="19"/>
      <c r="G21" s="19"/>
      <c r="H21" s="19"/>
      <c r="I21" s="19" t="s">
        <v>18</v>
      </c>
      <c r="J21" s="19" t="s">
        <v>19</v>
      </c>
      <c r="K21" s="19" t="s">
        <v>20</v>
      </c>
      <c r="L21" s="19" t="s">
        <v>21</v>
      </c>
      <c r="M21" s="19" t="s">
        <v>22</v>
      </c>
    </row>
    <row r="22" spans="1:13" ht="34.5">
      <c r="A22" s="3" t="s">
        <v>36</v>
      </c>
      <c r="E22" s="5" t="s">
        <v>54</v>
      </c>
      <c r="F22" s="19"/>
      <c r="G22" s="4" t="s">
        <v>51</v>
      </c>
      <c r="H22" s="19"/>
      <c r="I22" s="5" t="s">
        <v>52</v>
      </c>
      <c r="J22" s="2">
        <v>0</v>
      </c>
      <c r="K22" s="2">
        <v>0.2</v>
      </c>
      <c r="L22" s="2">
        <v>0.5</v>
      </c>
      <c r="M22" s="2">
        <v>1</v>
      </c>
    </row>
    <row r="24" spans="1:13">
      <c r="A24" t="s">
        <v>37</v>
      </c>
      <c r="C24" s="19">
        <v>44</v>
      </c>
      <c r="E24" s="13"/>
      <c r="G24" s="19" t="s">
        <v>55</v>
      </c>
      <c r="I24" s="13">
        <f>SUM(J24:M24)</f>
        <v>607505</v>
      </c>
      <c r="J24" s="13">
        <v>0</v>
      </c>
      <c r="K24" s="13">
        <v>244634</v>
      </c>
      <c r="L24" s="13">
        <v>0</v>
      </c>
      <c r="M24" s="13">
        <v>362871</v>
      </c>
    </row>
    <row r="25" spans="1:13">
      <c r="A25" t="s">
        <v>38</v>
      </c>
      <c r="C25" s="19">
        <v>45</v>
      </c>
      <c r="E25" s="13"/>
      <c r="G25" s="7">
        <v>0.5</v>
      </c>
      <c r="I25" s="13">
        <f t="shared" ref="I25:I35" si="2">SUM(J25:M25)</f>
        <v>22140</v>
      </c>
      <c r="J25" s="13">
        <v>0</v>
      </c>
      <c r="K25" s="13">
        <v>0</v>
      </c>
      <c r="L25" s="13">
        <v>0</v>
      </c>
      <c r="M25" s="13">
        <v>22140</v>
      </c>
    </row>
    <row r="26" spans="1:13">
      <c r="A26" t="s">
        <v>39</v>
      </c>
      <c r="C26" s="19">
        <v>46</v>
      </c>
      <c r="E26" s="13"/>
      <c r="G26" s="7">
        <v>0.2</v>
      </c>
      <c r="I26" s="13">
        <f t="shared" si="2"/>
        <v>576</v>
      </c>
      <c r="J26" s="13">
        <v>0</v>
      </c>
      <c r="K26" s="13">
        <v>341</v>
      </c>
      <c r="L26" s="13">
        <v>0</v>
      </c>
      <c r="M26" s="13">
        <v>235</v>
      </c>
    </row>
    <row r="27" spans="1:13">
      <c r="A27" t="s">
        <v>40</v>
      </c>
      <c r="C27" s="19">
        <v>47</v>
      </c>
      <c r="E27" s="13"/>
      <c r="G27" s="7">
        <v>1</v>
      </c>
      <c r="I27" s="13">
        <f t="shared" si="2"/>
        <v>0</v>
      </c>
      <c r="J27" s="13">
        <v>0</v>
      </c>
      <c r="K27" s="13">
        <v>0</v>
      </c>
      <c r="L27" s="14"/>
      <c r="M27" s="13">
        <v>0</v>
      </c>
    </row>
    <row r="28" spans="1:13">
      <c r="A28" t="s">
        <v>41</v>
      </c>
      <c r="C28" s="19">
        <v>48</v>
      </c>
      <c r="E28" s="13"/>
      <c r="G28" s="7">
        <v>1</v>
      </c>
      <c r="I28" s="13">
        <f t="shared" si="2"/>
        <v>0</v>
      </c>
      <c r="J28" s="13">
        <v>0</v>
      </c>
      <c r="K28" s="13">
        <v>0</v>
      </c>
      <c r="L28" s="13">
        <v>0</v>
      </c>
      <c r="M28" s="13">
        <v>0</v>
      </c>
    </row>
    <row r="29" spans="1:13">
      <c r="A29" t="s">
        <v>42</v>
      </c>
      <c r="C29" s="19">
        <v>49</v>
      </c>
      <c r="E29" s="13"/>
      <c r="G29" s="7">
        <v>1</v>
      </c>
      <c r="I29" s="13">
        <f t="shared" si="2"/>
        <v>0</v>
      </c>
      <c r="J29" s="13">
        <v>0</v>
      </c>
      <c r="K29" s="13">
        <v>0</v>
      </c>
      <c r="L29" s="13">
        <v>0</v>
      </c>
      <c r="M29" s="13">
        <v>0</v>
      </c>
    </row>
    <row r="30" spans="1:13">
      <c r="A30" t="s">
        <v>43</v>
      </c>
      <c r="C30" s="19">
        <v>50</v>
      </c>
      <c r="E30" s="13"/>
      <c r="G30" s="19">
        <v>12.5</v>
      </c>
      <c r="I30" s="13">
        <f t="shared" si="2"/>
        <v>0</v>
      </c>
      <c r="J30" s="14"/>
      <c r="K30" s="14"/>
      <c r="L30" s="14"/>
      <c r="M30" s="13">
        <v>0</v>
      </c>
    </row>
    <row r="31" spans="1:13">
      <c r="A31" t="s">
        <v>44</v>
      </c>
      <c r="C31" s="19">
        <v>51</v>
      </c>
      <c r="E31" s="13"/>
      <c r="G31" s="7">
        <v>1</v>
      </c>
      <c r="I31" s="13">
        <f t="shared" si="2"/>
        <v>0</v>
      </c>
      <c r="J31" s="13">
        <v>0</v>
      </c>
      <c r="K31" s="13">
        <v>0</v>
      </c>
      <c r="L31" s="13">
        <v>0</v>
      </c>
      <c r="M31" s="13">
        <v>0</v>
      </c>
    </row>
    <row r="32" spans="1:13">
      <c r="A32" t="s">
        <v>45</v>
      </c>
      <c r="C32" s="19">
        <v>52</v>
      </c>
      <c r="E32" s="13"/>
      <c r="G32" s="7">
        <v>1</v>
      </c>
      <c r="I32" s="13">
        <f t="shared" si="2"/>
        <v>0</v>
      </c>
      <c r="J32" s="13">
        <v>0</v>
      </c>
      <c r="K32" s="13">
        <v>0</v>
      </c>
      <c r="L32" s="13">
        <v>0</v>
      </c>
      <c r="M32" s="13">
        <v>0</v>
      </c>
    </row>
    <row r="33" spans="1:13">
      <c r="A33" t="s">
        <v>46</v>
      </c>
      <c r="C33" s="19" t="s">
        <v>49</v>
      </c>
      <c r="E33" s="13"/>
      <c r="G33" s="7">
        <v>0.5</v>
      </c>
      <c r="I33" s="13">
        <f t="shared" si="2"/>
        <v>1587014</v>
      </c>
      <c r="J33" s="13">
        <v>0</v>
      </c>
      <c r="K33" s="13">
        <v>0</v>
      </c>
      <c r="L33" s="13">
        <v>2</v>
      </c>
      <c r="M33" s="13">
        <v>1587012</v>
      </c>
    </row>
    <row r="34" spans="1:13">
      <c r="A34" t="s">
        <v>47</v>
      </c>
      <c r="C34" s="19" t="s">
        <v>50</v>
      </c>
      <c r="E34" s="13"/>
      <c r="G34" s="7">
        <v>0.1</v>
      </c>
      <c r="I34" s="13">
        <f t="shared" si="2"/>
        <v>0</v>
      </c>
      <c r="J34" s="13">
        <v>0</v>
      </c>
      <c r="K34" s="13">
        <v>0</v>
      </c>
      <c r="L34" s="13">
        <v>0</v>
      </c>
      <c r="M34" s="13">
        <v>0</v>
      </c>
    </row>
    <row r="35" spans="1:13">
      <c r="A35" t="s">
        <v>48</v>
      </c>
      <c r="C35" s="19">
        <v>54</v>
      </c>
      <c r="E35" s="13"/>
      <c r="G35" s="19"/>
      <c r="I35" s="13">
        <f t="shared" si="2"/>
        <v>107404</v>
      </c>
      <c r="J35" s="13">
        <v>0</v>
      </c>
      <c r="K35" s="13">
        <v>5000</v>
      </c>
      <c r="L35" s="13">
        <v>102404</v>
      </c>
      <c r="M35" s="14"/>
    </row>
    <row r="36" spans="1:13">
      <c r="G36" s="19"/>
      <c r="I36" s="13"/>
      <c r="J36" s="13"/>
      <c r="K36" s="13"/>
      <c r="L36" s="13"/>
      <c r="M36" s="13"/>
    </row>
    <row r="37" spans="1:13" s="8" customFormat="1">
      <c r="A37" s="8" t="s">
        <v>68</v>
      </c>
      <c r="C37" s="9"/>
      <c r="D37" s="9"/>
      <c r="G37" s="9"/>
      <c r="I37" s="15">
        <f>SUM(I24:I35)</f>
        <v>2324639</v>
      </c>
      <c r="J37" s="15">
        <f t="shared" ref="J37:M37" si="3">SUM(J24:J35)</f>
        <v>0</v>
      </c>
      <c r="K37" s="15">
        <f t="shared" si="3"/>
        <v>249975</v>
      </c>
      <c r="L37" s="15">
        <f t="shared" si="3"/>
        <v>102406</v>
      </c>
      <c r="M37" s="15">
        <f t="shared" si="3"/>
        <v>1972258</v>
      </c>
    </row>
    <row r="39" spans="1:13">
      <c r="A39" s="3" t="s">
        <v>56</v>
      </c>
    </row>
    <row r="41" spans="1:13">
      <c r="A41" t="s">
        <v>57</v>
      </c>
    </row>
    <row r="42" spans="1:13">
      <c r="A42" t="s">
        <v>58</v>
      </c>
      <c r="C42" s="19">
        <v>55</v>
      </c>
      <c r="I42" s="13"/>
      <c r="J42" s="13">
        <f>SUM(J18,J37)</f>
        <v>3051479</v>
      </c>
      <c r="K42" s="13">
        <f>SUM(K18,K37)</f>
        <v>8330986</v>
      </c>
      <c r="L42" s="13">
        <f>SUM(L18,L37)</f>
        <v>369231</v>
      </c>
      <c r="M42" s="13">
        <f>SUM(M18,M37)</f>
        <v>7555864</v>
      </c>
    </row>
    <row r="43" spans="1:13">
      <c r="A43" t="s">
        <v>59</v>
      </c>
      <c r="C43" s="19">
        <v>56</v>
      </c>
      <c r="J43" s="10">
        <v>0</v>
      </c>
      <c r="K43" s="10">
        <v>0.2</v>
      </c>
      <c r="L43" s="10">
        <v>0.5</v>
      </c>
      <c r="M43" s="10">
        <v>1</v>
      </c>
    </row>
    <row r="44" spans="1:13">
      <c r="A44" t="s">
        <v>60</v>
      </c>
      <c r="C44" s="19">
        <v>57</v>
      </c>
      <c r="I44" s="13"/>
      <c r="J44" s="13">
        <f>J42*J43</f>
        <v>0</v>
      </c>
      <c r="K44" s="13">
        <f t="shared" ref="K44:M44" si="4">K42*K43</f>
        <v>1666197.2000000002</v>
      </c>
      <c r="L44" s="13">
        <f t="shared" si="4"/>
        <v>184615.5</v>
      </c>
      <c r="M44" s="13">
        <f t="shared" si="4"/>
        <v>7555864</v>
      </c>
    </row>
    <row r="45" spans="1:13">
      <c r="A45" t="s">
        <v>61</v>
      </c>
      <c r="C45" s="19">
        <v>58</v>
      </c>
      <c r="I45" s="13"/>
      <c r="J45" s="13"/>
      <c r="K45" s="13"/>
      <c r="L45" s="13"/>
      <c r="M45" s="13">
        <v>0</v>
      </c>
    </row>
    <row r="46" spans="1:13">
      <c r="A46" t="s">
        <v>62</v>
      </c>
      <c r="C46" s="19">
        <v>59</v>
      </c>
      <c r="I46" s="13"/>
      <c r="J46" s="13"/>
      <c r="K46" s="13"/>
      <c r="L46" s="13"/>
      <c r="M46" s="13">
        <f>SUM(J44:M44,M45)</f>
        <v>9406676.6999999993</v>
      </c>
    </row>
    <row r="47" spans="1:13">
      <c r="A47" t="s">
        <v>63</v>
      </c>
      <c r="I47" s="13"/>
      <c r="J47" s="13"/>
      <c r="K47" s="13"/>
      <c r="L47" s="13"/>
      <c r="M47" s="14"/>
    </row>
    <row r="48" spans="1:13">
      <c r="A48" t="s">
        <v>64</v>
      </c>
      <c r="I48" s="13"/>
      <c r="J48" s="13"/>
      <c r="K48" s="13"/>
      <c r="L48" s="13"/>
      <c r="M48" s="14"/>
    </row>
    <row r="49" spans="1:14">
      <c r="A49" t="s">
        <v>65</v>
      </c>
      <c r="C49" s="19">
        <v>60</v>
      </c>
      <c r="I49" s="13"/>
      <c r="J49" s="13"/>
      <c r="K49" s="13"/>
      <c r="L49" s="13"/>
      <c r="M49" s="13">
        <v>0</v>
      </c>
    </row>
    <row r="50" spans="1:14">
      <c r="A50" t="s">
        <v>66</v>
      </c>
      <c r="C50" s="19">
        <v>61</v>
      </c>
      <c r="I50" s="13"/>
      <c r="J50" s="13"/>
      <c r="K50" s="13"/>
      <c r="L50" s="13"/>
      <c r="M50" s="13">
        <v>0</v>
      </c>
    </row>
    <row r="51" spans="1:14">
      <c r="A51" t="s">
        <v>67</v>
      </c>
      <c r="C51" s="19">
        <v>62</v>
      </c>
      <c r="I51" s="13"/>
      <c r="J51" s="13"/>
      <c r="K51" s="13"/>
      <c r="L51" s="13"/>
      <c r="M51" s="13">
        <f>M46-M49-M50</f>
        <v>9406676.6999999993</v>
      </c>
    </row>
    <row r="52" spans="1:14">
      <c r="I52" s="13"/>
      <c r="J52" s="13"/>
      <c r="K52" s="13"/>
      <c r="L52" s="13"/>
      <c r="M52" s="13"/>
    </row>
    <row r="53" spans="1:14">
      <c r="A53" s="3" t="s">
        <v>74</v>
      </c>
    </row>
    <row r="54" spans="1:14">
      <c r="A54" s="3"/>
    </row>
    <row r="55" spans="1:14">
      <c r="A55" s="11" t="s">
        <v>73</v>
      </c>
    </row>
    <row r="57" spans="1:14">
      <c r="A57" t="s">
        <v>69</v>
      </c>
      <c r="C57" s="19">
        <v>11</v>
      </c>
      <c r="E57" s="13">
        <v>1282417</v>
      </c>
    </row>
    <row r="58" spans="1:14">
      <c r="A58" t="s">
        <v>70</v>
      </c>
      <c r="C58" s="19">
        <v>21</v>
      </c>
      <c r="E58" s="13">
        <v>1632469</v>
      </c>
    </row>
    <row r="60" spans="1:14">
      <c r="A60" t="s">
        <v>71</v>
      </c>
      <c r="C60" s="19">
        <v>32</v>
      </c>
      <c r="E60" s="12">
        <v>0.1363</v>
      </c>
      <c r="N60" s="13"/>
    </row>
    <row r="61" spans="1:14">
      <c r="A61" t="s">
        <v>72</v>
      </c>
      <c r="C61" s="19">
        <v>33</v>
      </c>
      <c r="E61" s="12">
        <v>0.17349999999999999</v>
      </c>
      <c r="N61" s="13"/>
    </row>
    <row r="63" spans="1:14">
      <c r="A63" s="11" t="s">
        <v>75</v>
      </c>
    </row>
    <row r="65" spans="1:5">
      <c r="A65" t="s">
        <v>71</v>
      </c>
      <c r="C65" s="19">
        <v>32</v>
      </c>
      <c r="E65" s="12">
        <f>E57/M51</f>
        <v>0.13633050660707838</v>
      </c>
    </row>
    <row r="66" spans="1:5">
      <c r="A66" t="s">
        <v>72</v>
      </c>
      <c r="C66" s="19">
        <v>33</v>
      </c>
      <c r="E66" s="12">
        <f>E58/M51</f>
        <v>0.17354364905514399</v>
      </c>
    </row>
    <row r="69" spans="1:5">
      <c r="A69" s="3" t="s">
        <v>78</v>
      </c>
    </row>
    <row r="71" spans="1:5">
      <c r="A71" t="s">
        <v>79</v>
      </c>
      <c r="E71" s="13">
        <f>I18+(K18*0.2)+(L18*0.5)+M18</f>
        <v>7885062.7000000002</v>
      </c>
    </row>
    <row r="72" spans="1:5">
      <c r="A72" t="s">
        <v>80</v>
      </c>
      <c r="E72" s="13">
        <f>(K37*0.2)+(L37*0.5)+M37</f>
        <v>2073456</v>
      </c>
    </row>
    <row r="73" spans="1:5">
      <c r="A73" t="s">
        <v>88</v>
      </c>
      <c r="E73" s="13">
        <f>E71+E72</f>
        <v>9958518.6999999993</v>
      </c>
    </row>
    <row r="75" spans="1:5">
      <c r="A75" t="s">
        <v>81</v>
      </c>
      <c r="E75" s="10">
        <f>E71/E73</f>
        <v>0.79179072084284996</v>
      </c>
    </row>
    <row r="76" spans="1:5">
      <c r="A76" t="s">
        <v>82</v>
      </c>
      <c r="E76" s="10">
        <f>E72/E73</f>
        <v>0.20820927915715015</v>
      </c>
    </row>
    <row r="78" spans="1:5">
      <c r="A78" t="s">
        <v>83</v>
      </c>
      <c r="E78" s="13">
        <f>(K35*0.2)+(L35*0.5)+M35</f>
        <v>52202</v>
      </c>
    </row>
    <row r="79" spans="1:5">
      <c r="A79" t="s">
        <v>84</v>
      </c>
      <c r="E79" s="10">
        <f>E78/E72</f>
        <v>2.5176323973115419E-2</v>
      </c>
    </row>
    <row r="80" spans="1:5">
      <c r="A80" t="s">
        <v>85</v>
      </c>
      <c r="E80" s="10">
        <f>E78/E73</f>
        <v>5.2419442662692394E-3</v>
      </c>
    </row>
    <row r="82" spans="1:5">
      <c r="A82" t="s">
        <v>89</v>
      </c>
      <c r="E82" s="13">
        <f>(K13*0.2)+(L13*0.5)+M13+(K14*0.2)+(L14*0.5)+M14-((K15*0.2)+(L15*0.5)+M15)</f>
        <v>5247570.5</v>
      </c>
    </row>
    <row r="83" spans="1:5">
      <c r="A83" t="s">
        <v>86</v>
      </c>
      <c r="E83" s="10">
        <f>E82/E71</f>
        <v>0.66550777078792278</v>
      </c>
    </row>
    <row r="84" spans="1:5">
      <c r="A84" t="s">
        <v>87</v>
      </c>
      <c r="E84" s="10">
        <f>E82/E73</f>
        <v>0.52694287755868752</v>
      </c>
    </row>
    <row r="86" spans="1:5">
      <c r="A86" t="s">
        <v>90</v>
      </c>
      <c r="E86" s="10">
        <f>J35/I35</f>
        <v>0</v>
      </c>
    </row>
    <row r="87" spans="1:5">
      <c r="A87" t="s">
        <v>91</v>
      </c>
      <c r="E87" s="10">
        <f>K35/I35</f>
        <v>4.6553200998100633E-2</v>
      </c>
    </row>
    <row r="88" spans="1:5">
      <c r="A88" t="s">
        <v>92</v>
      </c>
      <c r="E88" s="10">
        <f>L35/I35</f>
        <v>0.95344679900189933</v>
      </c>
    </row>
    <row r="89" spans="1:5">
      <c r="A89" t="s">
        <v>93</v>
      </c>
      <c r="E89" s="10">
        <f>M35/I35</f>
        <v>0</v>
      </c>
    </row>
    <row r="91" spans="1:5">
      <c r="A91" t="s">
        <v>96</v>
      </c>
      <c r="E91" s="13">
        <v>16532102</v>
      </c>
    </row>
    <row r="92" spans="1:5">
      <c r="A92" t="s">
        <v>97</v>
      </c>
      <c r="E92" s="12">
        <f>E73/E91</f>
        <v>0.60237462241643558</v>
      </c>
    </row>
    <row r="94" spans="1:5">
      <c r="A94" t="s">
        <v>107</v>
      </c>
      <c r="E94" s="13">
        <f>E18+I37</f>
        <v>19859402</v>
      </c>
    </row>
    <row r="95" spans="1:5">
      <c r="A95" t="s">
        <v>105</v>
      </c>
      <c r="E95" s="12">
        <f>I18/E94</f>
        <v>2.7787442945160182E-2</v>
      </c>
    </row>
    <row r="96" spans="1:5">
      <c r="A96" t="s">
        <v>100</v>
      </c>
      <c r="E96" s="12">
        <f>J42/$E$94</f>
        <v>0.15365412312012214</v>
      </c>
    </row>
    <row r="97" spans="1:5">
      <c r="A97" t="s">
        <v>102</v>
      </c>
      <c r="E97" s="12">
        <f>K42/$E$94</f>
        <v>0.41949833131934183</v>
      </c>
    </row>
    <row r="98" spans="1:5">
      <c r="A98" t="s">
        <v>103</v>
      </c>
      <c r="E98" s="12">
        <f>L42/$E$94</f>
        <v>1.8592251670015037E-2</v>
      </c>
    </row>
    <row r="99" spans="1:5">
      <c r="A99" t="s">
        <v>104</v>
      </c>
      <c r="E99" s="12">
        <f>M42/$E$94</f>
        <v>0.38046785094536079</v>
      </c>
    </row>
    <row r="100" spans="1:5">
      <c r="A100" t="s">
        <v>101</v>
      </c>
    </row>
    <row r="101" spans="1:5">
      <c r="A101" t="s">
        <v>106</v>
      </c>
      <c r="E101" s="12">
        <f>SUM(E95:E99)</f>
        <v>1</v>
      </c>
    </row>
  </sheetData>
  <mergeCells count="1">
    <mergeCell ref="J20:M20"/>
  </mergeCells>
  <printOptions gridLines="1"/>
  <pageMargins left="0.7" right="0.7" top="1" bottom="0.75" header="0.3" footer="0.3"/>
  <pageSetup scale="90" orientation="portrait" horizontalDpi="4294967293" verticalDpi="0" r:id="rId1"/>
  <headerFooter>
    <oddHeader xml:space="preserve">&amp;CSVB Financial Group Regulatory Capital Components
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1:N101"/>
  <sheetViews>
    <sheetView topLeftCell="A62" zoomScaleNormal="100" workbookViewId="0">
      <selection activeCell="E69" sqref="E69:E101"/>
    </sheetView>
  </sheetViews>
  <sheetFormatPr defaultRowHeight="15"/>
  <cols>
    <col min="1" max="1" width="54.85546875" customWidth="1"/>
    <col min="2" max="2" width="2" customWidth="1"/>
    <col min="3" max="3" width="10.85546875" style="6" customWidth="1"/>
    <col min="4" max="4" width="1.7109375" style="6" customWidth="1"/>
    <col min="5" max="5" width="20.140625" customWidth="1"/>
    <col min="6" max="6" width="1.5703125" customWidth="1"/>
    <col min="7" max="7" width="12.85546875" customWidth="1"/>
    <col min="8" max="8" width="1.5703125" customWidth="1"/>
    <col min="9" max="9" width="19.85546875" customWidth="1"/>
    <col min="10" max="10" width="21.42578125" customWidth="1"/>
    <col min="11" max="11" width="24.5703125" customWidth="1"/>
    <col min="12" max="12" width="20.7109375" customWidth="1"/>
    <col min="13" max="13" width="21.42578125" customWidth="1"/>
    <col min="14" max="14" width="23.85546875" customWidth="1"/>
    <col min="15" max="15" width="26.5703125" customWidth="1"/>
  </cols>
  <sheetData>
    <row r="1" spans="1:13">
      <c r="A1" t="s">
        <v>95</v>
      </c>
    </row>
    <row r="3" spans="1:13">
      <c r="C3" s="6" t="s">
        <v>23</v>
      </c>
      <c r="E3" s="6" t="s">
        <v>17</v>
      </c>
      <c r="F3" s="6"/>
      <c r="G3" s="6"/>
      <c r="H3" s="6"/>
      <c r="I3" s="6" t="s">
        <v>18</v>
      </c>
      <c r="J3" s="6" t="s">
        <v>19</v>
      </c>
      <c r="K3" s="6" t="s">
        <v>20</v>
      </c>
      <c r="L3" s="6" t="s">
        <v>21</v>
      </c>
      <c r="M3" s="6" t="s">
        <v>22</v>
      </c>
    </row>
    <row r="4" spans="1:13">
      <c r="E4" s="6" t="s">
        <v>25</v>
      </c>
      <c r="F4" s="6"/>
      <c r="G4" s="6"/>
      <c r="H4" s="6"/>
      <c r="I4" s="6" t="s">
        <v>24</v>
      </c>
      <c r="J4" s="2">
        <v>0</v>
      </c>
      <c r="K4" s="2">
        <v>0.2</v>
      </c>
      <c r="L4" s="2">
        <v>0.5</v>
      </c>
      <c r="M4" s="2">
        <v>1</v>
      </c>
    </row>
    <row r="7" spans="1:13">
      <c r="A7" s="3" t="s">
        <v>26</v>
      </c>
    </row>
    <row r="9" spans="1:13">
      <c r="A9" t="s">
        <v>27</v>
      </c>
      <c r="C9" s="6">
        <v>34</v>
      </c>
      <c r="E9" s="13">
        <f t="shared" ref="E9:E17" si="0">SUM(I9:M9)</f>
        <v>665679</v>
      </c>
      <c r="F9" s="13"/>
      <c r="G9" s="13"/>
      <c r="H9" s="13"/>
      <c r="I9" s="13">
        <v>0</v>
      </c>
      <c r="J9" s="13">
        <v>556458</v>
      </c>
      <c r="K9" s="13">
        <v>109135</v>
      </c>
      <c r="L9" s="14"/>
      <c r="M9" s="13">
        <v>86</v>
      </c>
    </row>
    <row r="10" spans="1:13">
      <c r="A10" t="s">
        <v>28</v>
      </c>
      <c r="C10" s="6">
        <v>35</v>
      </c>
      <c r="E10" s="13">
        <f t="shared" si="0"/>
        <v>7568</v>
      </c>
      <c r="F10" s="13"/>
      <c r="G10" s="13"/>
      <c r="H10" s="13"/>
      <c r="I10" s="13">
        <v>0</v>
      </c>
      <c r="J10" s="13">
        <v>0</v>
      </c>
      <c r="K10" s="13">
        <v>0</v>
      </c>
      <c r="L10" s="13">
        <v>0</v>
      </c>
      <c r="M10" s="13">
        <v>7568</v>
      </c>
    </row>
    <row r="11" spans="1:13">
      <c r="A11" t="s">
        <v>29</v>
      </c>
      <c r="C11" s="6">
        <v>36</v>
      </c>
      <c r="E11" s="13">
        <f t="shared" si="0"/>
        <v>1931174</v>
      </c>
      <c r="F11" s="13"/>
      <c r="G11" s="13"/>
      <c r="H11" s="13"/>
      <c r="I11" s="13">
        <v>-25561</v>
      </c>
      <c r="J11" s="13">
        <v>25107</v>
      </c>
      <c r="K11" s="13">
        <v>1929171</v>
      </c>
      <c r="L11" s="13">
        <v>0</v>
      </c>
      <c r="M11" s="13">
        <v>2457</v>
      </c>
    </row>
    <row r="12" spans="1:13">
      <c r="A12" t="s">
        <v>76</v>
      </c>
      <c r="C12" s="6">
        <v>37</v>
      </c>
      <c r="E12" s="13">
        <f t="shared" si="0"/>
        <v>0</v>
      </c>
      <c r="F12" s="13"/>
      <c r="G12" s="13"/>
      <c r="H12" s="13"/>
      <c r="I12" s="14"/>
      <c r="J12" s="13">
        <v>0</v>
      </c>
      <c r="K12" s="13">
        <v>0</v>
      </c>
      <c r="L12" s="14"/>
      <c r="M12" s="13">
        <v>0</v>
      </c>
    </row>
    <row r="13" spans="1:13">
      <c r="A13" t="s">
        <v>30</v>
      </c>
      <c r="C13" s="6">
        <v>38</v>
      </c>
      <c r="E13" s="13">
        <f t="shared" si="0"/>
        <v>0</v>
      </c>
      <c r="F13" s="13"/>
      <c r="G13" s="13"/>
      <c r="H13" s="13"/>
      <c r="I13" s="17">
        <v>0</v>
      </c>
      <c r="J13" s="13">
        <v>0</v>
      </c>
      <c r="K13" s="13">
        <v>0</v>
      </c>
      <c r="L13" s="17">
        <v>0</v>
      </c>
      <c r="M13" s="13">
        <v>0</v>
      </c>
    </row>
    <row r="14" spans="1:13">
      <c r="A14" t="s">
        <v>31</v>
      </c>
      <c r="C14" s="6">
        <v>39</v>
      </c>
      <c r="E14" s="13">
        <f t="shared" si="0"/>
        <v>14788304</v>
      </c>
      <c r="F14" s="13"/>
      <c r="G14" s="13"/>
      <c r="H14" s="13"/>
      <c r="I14" s="13">
        <v>0</v>
      </c>
      <c r="J14" s="13">
        <v>0</v>
      </c>
      <c r="K14" s="13">
        <v>26902</v>
      </c>
      <c r="L14" s="13">
        <v>4534488</v>
      </c>
      <c r="M14" s="13">
        <v>10226914</v>
      </c>
    </row>
    <row r="15" spans="1:13">
      <c r="A15" t="s">
        <v>32</v>
      </c>
      <c r="C15" s="6">
        <v>40</v>
      </c>
      <c r="E15" s="13">
        <f t="shared" si="0"/>
        <v>265819</v>
      </c>
      <c r="F15" s="13"/>
      <c r="G15" s="13"/>
      <c r="H15" s="13"/>
      <c r="I15" s="13">
        <v>265819</v>
      </c>
      <c r="J15" s="14"/>
      <c r="K15" s="14"/>
      <c r="L15" s="14"/>
      <c r="M15" s="14"/>
    </row>
    <row r="16" spans="1:13">
      <c r="A16" t="s">
        <v>33</v>
      </c>
      <c r="C16" s="6">
        <v>41</v>
      </c>
      <c r="E16" s="13">
        <f t="shared" si="0"/>
        <v>0</v>
      </c>
      <c r="F16" s="13"/>
      <c r="G16" s="13"/>
      <c r="H16" s="13"/>
      <c r="I16" s="13">
        <v>0</v>
      </c>
      <c r="J16" s="13">
        <v>0</v>
      </c>
      <c r="K16" s="13">
        <v>0</v>
      </c>
      <c r="L16" s="13">
        <v>0</v>
      </c>
      <c r="M16" s="13">
        <v>0</v>
      </c>
    </row>
    <row r="17" spans="1:14">
      <c r="A17" t="s">
        <v>34</v>
      </c>
      <c r="C17" s="6">
        <v>42</v>
      </c>
      <c r="E17" s="13">
        <f t="shared" si="0"/>
        <v>1363742</v>
      </c>
      <c r="F17" s="13"/>
      <c r="G17" s="13"/>
      <c r="H17" s="13"/>
      <c r="I17" s="13">
        <v>161280</v>
      </c>
      <c r="J17" s="13">
        <v>81204</v>
      </c>
      <c r="K17" s="13">
        <v>148167</v>
      </c>
      <c r="L17" s="13">
        <v>29621</v>
      </c>
      <c r="M17" s="13">
        <v>943470</v>
      </c>
    </row>
    <row r="18" spans="1:14">
      <c r="A18" t="s">
        <v>35</v>
      </c>
      <c r="C18" s="6">
        <v>43</v>
      </c>
      <c r="E18" s="13">
        <f>SUM(E9:E14,E16:E17)-E15</f>
        <v>18490648</v>
      </c>
      <c r="F18" s="13">
        <f t="shared" ref="F18:M18" si="1">SUM(F9:F14,F16:F17)-F15</f>
        <v>0</v>
      </c>
      <c r="G18" s="13" t="s">
        <v>77</v>
      </c>
      <c r="H18" s="13" t="s">
        <v>77</v>
      </c>
      <c r="I18" s="13">
        <f t="shared" si="1"/>
        <v>-130100</v>
      </c>
      <c r="J18" s="13">
        <f t="shared" si="1"/>
        <v>662769</v>
      </c>
      <c r="K18" s="13">
        <f t="shared" si="1"/>
        <v>2213375</v>
      </c>
      <c r="L18" s="13">
        <f t="shared" si="1"/>
        <v>4564109</v>
      </c>
      <c r="M18" s="13">
        <f t="shared" si="1"/>
        <v>11180495</v>
      </c>
    </row>
    <row r="20" spans="1:14">
      <c r="J20" s="131" t="s">
        <v>53</v>
      </c>
      <c r="K20" s="131"/>
      <c r="L20" s="131"/>
      <c r="M20" s="131"/>
    </row>
    <row r="21" spans="1:14">
      <c r="E21" s="6" t="s">
        <v>17</v>
      </c>
      <c r="F21" s="6"/>
      <c r="G21" s="6"/>
      <c r="H21" s="6"/>
      <c r="I21" s="6" t="s">
        <v>18</v>
      </c>
      <c r="J21" s="6" t="s">
        <v>19</v>
      </c>
      <c r="K21" s="6" t="s">
        <v>20</v>
      </c>
      <c r="L21" s="6" t="s">
        <v>21</v>
      </c>
      <c r="M21" s="6" t="s">
        <v>22</v>
      </c>
    </row>
    <row r="22" spans="1:14" ht="34.5">
      <c r="A22" s="3" t="s">
        <v>36</v>
      </c>
      <c r="E22" s="5" t="s">
        <v>54</v>
      </c>
      <c r="F22" s="6"/>
      <c r="G22" s="4" t="s">
        <v>51</v>
      </c>
      <c r="H22" s="6"/>
      <c r="I22" s="5" t="s">
        <v>52</v>
      </c>
      <c r="J22" s="2">
        <v>0</v>
      </c>
      <c r="K22" s="2">
        <v>0.2</v>
      </c>
      <c r="L22" s="2">
        <v>0.5</v>
      </c>
      <c r="M22" s="2">
        <v>1</v>
      </c>
    </row>
    <row r="24" spans="1:14">
      <c r="A24" t="s">
        <v>37</v>
      </c>
      <c r="C24" s="6">
        <v>44</v>
      </c>
      <c r="E24" s="13"/>
      <c r="G24" s="6" t="s">
        <v>55</v>
      </c>
      <c r="I24" s="13">
        <f>SUM(J24:M24)</f>
        <v>21710</v>
      </c>
      <c r="J24" s="13">
        <v>0</v>
      </c>
      <c r="K24" s="13">
        <v>0</v>
      </c>
      <c r="L24" s="13">
        <v>0</v>
      </c>
      <c r="M24" s="13">
        <v>21710</v>
      </c>
    </row>
    <row r="25" spans="1:14">
      <c r="A25" t="s">
        <v>38</v>
      </c>
      <c r="C25" s="6">
        <v>45</v>
      </c>
      <c r="E25" s="13"/>
      <c r="G25" s="7">
        <v>0.5</v>
      </c>
      <c r="I25" s="13">
        <f t="shared" ref="I25:I35" si="2">SUM(J25:M25)</f>
        <v>4678</v>
      </c>
      <c r="J25" s="13">
        <v>0</v>
      </c>
      <c r="K25" s="13">
        <v>0</v>
      </c>
      <c r="L25" s="13">
        <v>0</v>
      </c>
      <c r="M25" s="13">
        <v>4678</v>
      </c>
    </row>
    <row r="26" spans="1:14">
      <c r="A26" t="s">
        <v>39</v>
      </c>
      <c r="C26" s="6">
        <v>46</v>
      </c>
      <c r="E26" s="13"/>
      <c r="G26" s="7">
        <v>0.2</v>
      </c>
      <c r="I26" s="13">
        <f t="shared" si="2"/>
        <v>0</v>
      </c>
      <c r="J26" s="13">
        <v>0</v>
      </c>
      <c r="K26" s="13">
        <v>0</v>
      </c>
      <c r="L26" s="13">
        <v>0</v>
      </c>
      <c r="M26" s="13">
        <v>0</v>
      </c>
    </row>
    <row r="27" spans="1:14">
      <c r="A27" t="s">
        <v>40</v>
      </c>
      <c r="C27" s="6">
        <v>47</v>
      </c>
      <c r="E27" s="13"/>
      <c r="G27" s="7">
        <v>1</v>
      </c>
      <c r="I27" s="13">
        <f t="shared" si="2"/>
        <v>0</v>
      </c>
      <c r="J27" s="13">
        <v>0</v>
      </c>
      <c r="K27" s="13">
        <v>0</v>
      </c>
      <c r="L27" s="14"/>
      <c r="M27" s="13">
        <v>0</v>
      </c>
    </row>
    <row r="28" spans="1:14">
      <c r="A28" t="s">
        <v>41</v>
      </c>
      <c r="C28" s="6">
        <v>48</v>
      </c>
      <c r="E28" s="13"/>
      <c r="G28" s="7">
        <v>1</v>
      </c>
      <c r="I28" s="13">
        <f t="shared" si="2"/>
        <v>0</v>
      </c>
      <c r="J28" s="13">
        <v>0</v>
      </c>
      <c r="K28" s="13">
        <v>0</v>
      </c>
      <c r="L28" s="13">
        <v>0</v>
      </c>
      <c r="M28" s="13">
        <v>0</v>
      </c>
      <c r="N28" s="13" t="s">
        <v>77</v>
      </c>
    </row>
    <row r="29" spans="1:14">
      <c r="A29" t="s">
        <v>42</v>
      </c>
      <c r="C29" s="6">
        <v>49</v>
      </c>
      <c r="E29" s="13"/>
      <c r="G29" s="7">
        <v>1</v>
      </c>
      <c r="I29" s="13">
        <f t="shared" si="2"/>
        <v>0</v>
      </c>
      <c r="J29" s="13">
        <v>0</v>
      </c>
      <c r="K29" s="13">
        <v>0</v>
      </c>
      <c r="L29" s="13">
        <v>0</v>
      </c>
      <c r="M29" s="13">
        <v>0</v>
      </c>
    </row>
    <row r="30" spans="1:14">
      <c r="A30" t="s">
        <v>43</v>
      </c>
      <c r="C30" s="6">
        <v>50</v>
      </c>
      <c r="E30" s="13"/>
      <c r="G30" s="6">
        <v>12.5</v>
      </c>
      <c r="I30" s="13">
        <f t="shared" si="2"/>
        <v>0</v>
      </c>
      <c r="J30" s="14" t="s">
        <v>98</v>
      </c>
      <c r="K30" s="14"/>
      <c r="L30" s="14"/>
      <c r="M30" s="13">
        <v>0</v>
      </c>
    </row>
    <row r="31" spans="1:14">
      <c r="A31" t="s">
        <v>44</v>
      </c>
      <c r="C31" s="6">
        <v>51</v>
      </c>
      <c r="E31" s="13"/>
      <c r="G31" s="7">
        <v>1</v>
      </c>
      <c r="I31" s="13">
        <f t="shared" si="2"/>
        <v>0</v>
      </c>
      <c r="J31" s="13">
        <v>0</v>
      </c>
      <c r="K31" s="13">
        <v>0</v>
      </c>
      <c r="L31" s="13">
        <v>0</v>
      </c>
      <c r="M31" s="13">
        <v>0</v>
      </c>
    </row>
    <row r="32" spans="1:14">
      <c r="A32" t="s">
        <v>45</v>
      </c>
      <c r="C32" s="6">
        <v>52</v>
      </c>
      <c r="E32" s="13"/>
      <c r="G32" s="7">
        <v>1</v>
      </c>
      <c r="I32" s="13">
        <f t="shared" si="2"/>
        <v>0</v>
      </c>
      <c r="J32" s="13">
        <v>0</v>
      </c>
      <c r="K32" s="13">
        <v>0</v>
      </c>
      <c r="L32" s="13">
        <v>0</v>
      </c>
      <c r="M32" s="13">
        <v>0</v>
      </c>
    </row>
    <row r="33" spans="1:13">
      <c r="A33" t="s">
        <v>46</v>
      </c>
      <c r="C33" s="6" t="s">
        <v>49</v>
      </c>
      <c r="E33" s="13"/>
      <c r="G33" s="7">
        <v>0.5</v>
      </c>
      <c r="I33" s="13">
        <f t="shared" si="2"/>
        <v>90016</v>
      </c>
      <c r="J33" s="13">
        <v>0</v>
      </c>
      <c r="K33" s="13">
        <v>0</v>
      </c>
      <c r="L33" s="13">
        <v>0</v>
      </c>
      <c r="M33" s="13">
        <v>90016</v>
      </c>
    </row>
    <row r="34" spans="1:13">
      <c r="A34" t="s">
        <v>47</v>
      </c>
      <c r="C34" s="6" t="s">
        <v>50</v>
      </c>
      <c r="E34" s="13"/>
      <c r="G34" s="7">
        <v>0.1</v>
      </c>
      <c r="I34" s="13">
        <f t="shared" si="2"/>
        <v>0</v>
      </c>
      <c r="J34" s="13">
        <v>0</v>
      </c>
      <c r="K34" s="13">
        <v>0</v>
      </c>
      <c r="L34" s="13">
        <v>0</v>
      </c>
      <c r="M34" s="13">
        <v>0</v>
      </c>
    </row>
    <row r="35" spans="1:13">
      <c r="A35" t="s">
        <v>48</v>
      </c>
      <c r="C35" s="6">
        <v>54</v>
      </c>
      <c r="E35" s="13"/>
      <c r="G35" s="6"/>
      <c r="I35" s="13">
        <f t="shared" si="2"/>
        <v>1837</v>
      </c>
      <c r="J35" s="13">
        <v>0</v>
      </c>
      <c r="K35" s="13">
        <v>1837</v>
      </c>
      <c r="L35" s="13">
        <v>0</v>
      </c>
      <c r="M35" s="14"/>
    </row>
    <row r="36" spans="1:13">
      <c r="G36" s="6"/>
      <c r="I36" s="13"/>
      <c r="J36" s="13"/>
      <c r="K36" s="13"/>
      <c r="L36" s="13"/>
      <c r="M36" s="13"/>
    </row>
    <row r="37" spans="1:13" s="8" customFormat="1">
      <c r="A37" s="8" t="s">
        <v>68</v>
      </c>
      <c r="C37" s="9"/>
      <c r="D37" s="9"/>
      <c r="G37" s="9"/>
      <c r="I37" s="15">
        <f>SUM(I24:I35)</f>
        <v>118241</v>
      </c>
      <c r="J37" s="15">
        <f t="shared" ref="J37:M37" si="3">SUM(J24:J35)</f>
        <v>0</v>
      </c>
      <c r="K37" s="15">
        <f t="shared" si="3"/>
        <v>1837</v>
      </c>
      <c r="L37" s="15">
        <f t="shared" si="3"/>
        <v>0</v>
      </c>
      <c r="M37" s="15">
        <f t="shared" si="3"/>
        <v>116404</v>
      </c>
    </row>
    <row r="39" spans="1:13">
      <c r="A39" s="3" t="s">
        <v>56</v>
      </c>
    </row>
    <row r="41" spans="1:13">
      <c r="A41" t="s">
        <v>57</v>
      </c>
    </row>
    <row r="42" spans="1:13">
      <c r="A42" t="s">
        <v>58</v>
      </c>
      <c r="C42" s="6">
        <v>55</v>
      </c>
      <c r="I42" s="13"/>
      <c r="J42" s="13">
        <f>SUM(J18,J37)</f>
        <v>662769</v>
      </c>
      <c r="K42" s="13">
        <f>SUM(K18,K37)</f>
        <v>2215212</v>
      </c>
      <c r="L42" s="13">
        <f>SUM(L18,L37)</f>
        <v>4564109</v>
      </c>
      <c r="M42" s="13">
        <f>SUM(M18,M37)</f>
        <v>11296899</v>
      </c>
    </row>
    <row r="43" spans="1:13">
      <c r="A43" t="s">
        <v>59</v>
      </c>
      <c r="C43" s="6">
        <v>56</v>
      </c>
      <c r="J43" s="10">
        <v>0</v>
      </c>
      <c r="K43" s="10">
        <v>0.2</v>
      </c>
      <c r="L43" s="10">
        <v>0.5</v>
      </c>
      <c r="M43" s="10">
        <v>1</v>
      </c>
    </row>
    <row r="44" spans="1:13">
      <c r="A44" t="s">
        <v>60</v>
      </c>
      <c r="C44" s="6">
        <v>57</v>
      </c>
      <c r="I44" s="13"/>
      <c r="J44" s="13">
        <f>J42*J43</f>
        <v>0</v>
      </c>
      <c r="K44" s="13">
        <f t="shared" ref="K44:M44" si="4">K42*K43</f>
        <v>443042.4</v>
      </c>
      <c r="L44" s="13">
        <f t="shared" si="4"/>
        <v>2282054.5</v>
      </c>
      <c r="M44" s="13">
        <f t="shared" si="4"/>
        <v>11296899</v>
      </c>
    </row>
    <row r="45" spans="1:13">
      <c r="A45" t="s">
        <v>61</v>
      </c>
      <c r="C45" s="6">
        <v>58</v>
      </c>
      <c r="I45" s="13"/>
      <c r="J45" s="13"/>
      <c r="K45" s="13"/>
      <c r="L45" s="13"/>
      <c r="M45" s="13">
        <v>0</v>
      </c>
    </row>
    <row r="46" spans="1:13">
      <c r="A46" t="s">
        <v>62</v>
      </c>
      <c r="C46" s="6">
        <v>59</v>
      </c>
      <c r="I46" s="13"/>
      <c r="J46" s="13"/>
      <c r="K46" s="13"/>
      <c r="L46" s="13"/>
      <c r="M46" s="13">
        <f>SUM(J44:M44,M45)</f>
        <v>14021995.9</v>
      </c>
    </row>
    <row r="47" spans="1:13">
      <c r="A47" t="s">
        <v>63</v>
      </c>
      <c r="I47" s="13"/>
      <c r="J47" s="13"/>
      <c r="K47" s="13"/>
      <c r="L47" s="13"/>
      <c r="M47" s="13"/>
    </row>
    <row r="48" spans="1:13">
      <c r="A48" t="s">
        <v>64</v>
      </c>
      <c r="I48" s="13"/>
      <c r="J48" s="13"/>
      <c r="K48" s="13"/>
      <c r="L48" s="13"/>
      <c r="M48" s="13"/>
    </row>
    <row r="49" spans="1:14">
      <c r="A49" t="s">
        <v>65</v>
      </c>
      <c r="C49" s="6">
        <v>60</v>
      </c>
      <c r="I49" s="13"/>
      <c r="J49" s="13"/>
      <c r="K49" s="13"/>
      <c r="L49" s="13"/>
      <c r="M49" s="13">
        <v>92897</v>
      </c>
    </row>
    <row r="50" spans="1:14">
      <c r="A50" t="s">
        <v>66</v>
      </c>
      <c r="C50" s="6">
        <v>61</v>
      </c>
      <c r="I50" s="13"/>
      <c r="J50" s="13"/>
      <c r="K50" s="13"/>
      <c r="L50" s="13"/>
      <c r="M50" s="13">
        <v>0</v>
      </c>
    </row>
    <row r="51" spans="1:14">
      <c r="A51" t="s">
        <v>67</v>
      </c>
      <c r="C51" s="6">
        <v>62</v>
      </c>
      <c r="I51" s="13"/>
      <c r="J51" s="13"/>
      <c r="K51" s="13"/>
      <c r="L51" s="13"/>
      <c r="M51" s="13">
        <f>M46-M49-M50</f>
        <v>13929098.9</v>
      </c>
    </row>
    <row r="52" spans="1:14">
      <c r="I52" s="13"/>
      <c r="J52" s="13"/>
      <c r="K52" s="13"/>
      <c r="L52" s="13"/>
      <c r="M52" s="13"/>
    </row>
    <row r="53" spans="1:14">
      <c r="A53" s="3" t="s">
        <v>74</v>
      </c>
    </row>
    <row r="54" spans="1:14">
      <c r="A54" s="3"/>
    </row>
    <row r="55" spans="1:14">
      <c r="A55" s="11" t="s">
        <v>73</v>
      </c>
    </row>
    <row r="57" spans="1:14">
      <c r="A57" t="s">
        <v>69</v>
      </c>
      <c r="C57" s="6">
        <v>11</v>
      </c>
      <c r="E57" s="13">
        <v>1475525</v>
      </c>
    </row>
    <row r="58" spans="1:14">
      <c r="A58" t="s">
        <v>70</v>
      </c>
      <c r="C58" s="6">
        <v>21</v>
      </c>
      <c r="E58" s="13">
        <v>1808412</v>
      </c>
    </row>
    <row r="60" spans="1:14">
      <c r="A60" t="s">
        <v>71</v>
      </c>
      <c r="C60" s="6">
        <v>32</v>
      </c>
      <c r="E60" s="12">
        <v>0.10589999999999999</v>
      </c>
      <c r="N60" s="13"/>
    </row>
    <row r="61" spans="1:14">
      <c r="A61" t="s">
        <v>72</v>
      </c>
      <c r="C61" s="6">
        <v>33</v>
      </c>
      <c r="E61" s="12">
        <v>0.1298</v>
      </c>
      <c r="N61" s="13"/>
    </row>
    <row r="63" spans="1:14">
      <c r="A63" s="11" t="s">
        <v>75</v>
      </c>
    </row>
    <row r="65" spans="1:5">
      <c r="A65" t="s">
        <v>71</v>
      </c>
      <c r="C65" s="6">
        <v>32</v>
      </c>
      <c r="E65" s="12">
        <f>E57/M51</f>
        <v>0.1059311166209036</v>
      </c>
    </row>
    <row r="66" spans="1:5">
      <c r="A66" t="s">
        <v>72</v>
      </c>
      <c r="C66" s="6">
        <v>33</v>
      </c>
      <c r="E66" s="12">
        <f>E58/M51</f>
        <v>0.12982979107140952</v>
      </c>
    </row>
    <row r="69" spans="1:5">
      <c r="A69" s="3" t="s">
        <v>78</v>
      </c>
    </row>
    <row r="71" spans="1:5">
      <c r="A71" t="s">
        <v>79</v>
      </c>
      <c r="E71" s="13">
        <f>I18+(K18*0.2)+(L18*0.5)+M18</f>
        <v>13775124.5</v>
      </c>
    </row>
    <row r="72" spans="1:5">
      <c r="A72" t="s">
        <v>80</v>
      </c>
      <c r="E72" s="13">
        <f>(K37*0.2)+(L37*0.5)+M37</f>
        <v>116771.4</v>
      </c>
    </row>
    <row r="73" spans="1:5">
      <c r="A73" t="s">
        <v>88</v>
      </c>
      <c r="E73" s="13">
        <f>E71+E72</f>
        <v>13891895.9</v>
      </c>
    </row>
    <row r="75" spans="1:5">
      <c r="A75" t="s">
        <v>81</v>
      </c>
      <c r="E75" s="10">
        <f>E71/E73</f>
        <v>0.99159427907892683</v>
      </c>
    </row>
    <row r="76" spans="1:5">
      <c r="A76" t="s">
        <v>82</v>
      </c>
      <c r="E76" s="10">
        <f>E72/E73</f>
        <v>8.405720921073126E-3</v>
      </c>
    </row>
    <row r="78" spans="1:5">
      <c r="A78" t="s">
        <v>83</v>
      </c>
      <c r="E78" s="13">
        <f>(K35*0.2)+(L35*0.5)+M35</f>
        <v>367.40000000000003</v>
      </c>
    </row>
    <row r="79" spans="1:5">
      <c r="A79" t="s">
        <v>84</v>
      </c>
      <c r="E79" s="10">
        <f>E78/E72</f>
        <v>3.1463183622017039E-3</v>
      </c>
    </row>
    <row r="80" spans="1:5">
      <c r="A80" t="s">
        <v>85</v>
      </c>
      <c r="E80" s="10">
        <f>E78/E73</f>
        <v>2.6447074081515397E-5</v>
      </c>
    </row>
    <row r="82" spans="1:5">
      <c r="A82" t="s">
        <v>89</v>
      </c>
      <c r="E82" s="13">
        <f>(K13*0.2)+(L13*0.5)+M13+(K14*0.2)+(L14*0.5)+M14-((K15*0.2)+(L15*0.5)+M15)</f>
        <v>12499538.4</v>
      </c>
    </row>
    <row r="83" spans="1:5">
      <c r="A83" t="s">
        <v>86</v>
      </c>
      <c r="E83" s="10">
        <f>E82/E71</f>
        <v>0.90739930517506395</v>
      </c>
    </row>
    <row r="84" spans="1:5">
      <c r="A84" t="s">
        <v>87</v>
      </c>
      <c r="E84" s="10">
        <f>E82/E73</f>
        <v>0.89977195985178671</v>
      </c>
    </row>
    <row r="86" spans="1:5">
      <c r="A86" t="s">
        <v>90</v>
      </c>
      <c r="E86" s="10">
        <f>J35/I35</f>
        <v>0</v>
      </c>
    </row>
    <row r="87" spans="1:5">
      <c r="A87" t="s">
        <v>91</v>
      </c>
      <c r="E87" s="10">
        <f>K35/I35</f>
        <v>1</v>
      </c>
    </row>
    <row r="88" spans="1:5">
      <c r="A88" t="s">
        <v>92</v>
      </c>
      <c r="E88" s="10">
        <f>L35/I35</f>
        <v>0</v>
      </c>
    </row>
    <row r="89" spans="1:5">
      <c r="A89" t="s">
        <v>93</v>
      </c>
      <c r="E89" s="10">
        <f>M35/I35</f>
        <v>0</v>
      </c>
    </row>
    <row r="91" spans="1:5">
      <c r="A91" t="s">
        <v>96</v>
      </c>
      <c r="E91" s="13">
        <v>18603980</v>
      </c>
    </row>
    <row r="92" spans="1:5">
      <c r="A92" t="s">
        <v>97</v>
      </c>
      <c r="E92" s="12">
        <f>E73/E91</f>
        <v>0.74671634241705276</v>
      </c>
    </row>
    <row r="94" spans="1:5">
      <c r="A94" t="s">
        <v>107</v>
      </c>
      <c r="C94" s="18"/>
      <c r="D94" s="18"/>
      <c r="E94" s="13">
        <f>E18+I37</f>
        <v>18608889</v>
      </c>
    </row>
    <row r="95" spans="1:5">
      <c r="A95" t="s">
        <v>105</v>
      </c>
      <c r="C95" s="18"/>
      <c r="D95" s="18"/>
      <c r="E95" s="12">
        <f>I18/E94</f>
        <v>-6.9912824994549649E-3</v>
      </c>
    </row>
    <row r="96" spans="1:5">
      <c r="A96" t="s">
        <v>100</v>
      </c>
      <c r="C96" s="18"/>
      <c r="D96" s="18"/>
      <c r="E96" s="12">
        <f>J42/$E$94</f>
        <v>3.5615721067496289E-2</v>
      </c>
    </row>
    <row r="97" spans="1:5">
      <c r="A97" t="s">
        <v>102</v>
      </c>
      <c r="C97" s="18"/>
      <c r="D97" s="18"/>
      <c r="E97" s="12">
        <f>K42/$E$94</f>
        <v>0.1190405295017881</v>
      </c>
    </row>
    <row r="98" spans="1:5">
      <c r="A98" t="s">
        <v>103</v>
      </c>
      <c r="C98" s="18"/>
      <c r="D98" s="18"/>
      <c r="E98" s="12">
        <f>L42/$E$94</f>
        <v>0.24526499137052191</v>
      </c>
    </row>
    <row r="99" spans="1:5">
      <c r="A99" t="s">
        <v>104</v>
      </c>
      <c r="C99" s="18"/>
      <c r="D99" s="18"/>
      <c r="E99" s="12">
        <f>M42/$E$94</f>
        <v>0.60707004055964864</v>
      </c>
    </row>
    <row r="100" spans="1:5">
      <c r="A100" t="s">
        <v>101</v>
      </c>
      <c r="C100" s="18"/>
      <c r="D100" s="18"/>
    </row>
    <row r="101" spans="1:5">
      <c r="A101" t="s">
        <v>106</v>
      </c>
      <c r="C101" s="18"/>
      <c r="D101" s="18"/>
      <c r="E101" s="12">
        <f>SUM(E95:E99)</f>
        <v>1</v>
      </c>
    </row>
  </sheetData>
  <mergeCells count="1">
    <mergeCell ref="J20:M20"/>
  </mergeCells>
  <printOptions gridLines="1"/>
  <pageMargins left="0.7" right="0.7" top="1" bottom="0.75" header="0.3" footer="0.3"/>
  <pageSetup scale="90" orientation="portrait" horizontalDpi="4294967293" verticalDpi="0" r:id="rId1"/>
  <headerFooter>
    <oddHeader>&amp;CTCF Financial Corporation Regulatory Capital Components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1:N101"/>
  <sheetViews>
    <sheetView topLeftCell="A62" zoomScaleNormal="100" workbookViewId="0">
      <selection activeCell="E69" sqref="E69:E101"/>
    </sheetView>
  </sheetViews>
  <sheetFormatPr defaultRowHeight="15"/>
  <cols>
    <col min="1" max="1" width="54.85546875" customWidth="1"/>
    <col min="2" max="2" width="2" customWidth="1"/>
    <col min="3" max="3" width="10.85546875" style="19" customWidth="1"/>
    <col min="4" max="4" width="1.7109375" style="19" customWidth="1"/>
    <col min="5" max="5" width="20.140625" customWidth="1"/>
    <col min="6" max="6" width="1.5703125" customWidth="1"/>
    <col min="7" max="7" width="12.85546875" customWidth="1"/>
    <col min="8" max="8" width="1.5703125" customWidth="1"/>
    <col min="9" max="9" width="19.85546875" customWidth="1"/>
    <col min="10" max="10" width="21.42578125" customWidth="1"/>
    <col min="11" max="11" width="24.5703125" customWidth="1"/>
    <col min="12" max="12" width="20.7109375" customWidth="1"/>
    <col min="13" max="13" width="21.42578125" customWidth="1"/>
    <col min="14" max="14" width="23.85546875" customWidth="1"/>
    <col min="15" max="15" width="26.5703125" customWidth="1"/>
  </cols>
  <sheetData>
    <row r="1" spans="1:13">
      <c r="A1" t="s">
        <v>116</v>
      </c>
    </row>
    <row r="3" spans="1:13">
      <c r="C3" s="19" t="s">
        <v>23</v>
      </c>
      <c r="E3" s="19" t="s">
        <v>17</v>
      </c>
      <c r="F3" s="19"/>
      <c r="G3" s="19"/>
      <c r="H3" s="19"/>
      <c r="I3" s="19" t="s">
        <v>18</v>
      </c>
      <c r="J3" s="19" t="s">
        <v>19</v>
      </c>
      <c r="K3" s="19" t="s">
        <v>20</v>
      </c>
      <c r="L3" s="19" t="s">
        <v>21</v>
      </c>
      <c r="M3" s="19" t="s">
        <v>22</v>
      </c>
    </row>
    <row r="4" spans="1:13">
      <c r="E4" s="19" t="s">
        <v>25</v>
      </c>
      <c r="F4" s="19"/>
      <c r="G4" s="19"/>
      <c r="H4" s="19"/>
      <c r="I4" s="19" t="s">
        <v>24</v>
      </c>
      <c r="J4" s="2">
        <v>0</v>
      </c>
      <c r="K4" s="2">
        <v>0.2</v>
      </c>
      <c r="L4" s="2">
        <v>0.5</v>
      </c>
      <c r="M4" s="2">
        <v>1</v>
      </c>
    </row>
    <row r="7" spans="1:13">
      <c r="A7" s="3" t="s">
        <v>26</v>
      </c>
    </row>
    <row r="9" spans="1:13">
      <c r="A9" t="s">
        <v>27</v>
      </c>
      <c r="C9" s="19">
        <v>34</v>
      </c>
      <c r="E9" s="13">
        <f>SUM(I9:M9)</f>
        <v>457509</v>
      </c>
      <c r="F9" s="13"/>
      <c r="G9" s="13"/>
      <c r="H9" s="13"/>
      <c r="I9" s="13">
        <v>0</v>
      </c>
      <c r="J9" s="13">
        <v>216261</v>
      </c>
      <c r="K9" s="13">
        <v>241247</v>
      </c>
      <c r="L9" s="14"/>
      <c r="M9" s="13">
        <v>1</v>
      </c>
    </row>
    <row r="10" spans="1:13">
      <c r="A10" t="s">
        <v>28</v>
      </c>
      <c r="C10" s="19">
        <v>35</v>
      </c>
      <c r="E10" s="13">
        <f t="shared" ref="E10:E17" si="0">SUM(I10:M10)</f>
        <v>0</v>
      </c>
      <c r="F10" s="13"/>
      <c r="G10" s="13"/>
      <c r="H10" s="13"/>
      <c r="I10" s="13">
        <v>0</v>
      </c>
      <c r="J10" s="13">
        <v>0</v>
      </c>
      <c r="K10" s="13">
        <v>0</v>
      </c>
      <c r="L10" s="13">
        <v>0</v>
      </c>
      <c r="M10" s="13">
        <v>0</v>
      </c>
    </row>
    <row r="11" spans="1:13">
      <c r="A11" t="s">
        <v>29</v>
      </c>
      <c r="C11" s="19">
        <v>36</v>
      </c>
      <c r="E11" s="13">
        <f t="shared" si="0"/>
        <v>7294302</v>
      </c>
      <c r="F11" s="13"/>
      <c r="G11" s="13"/>
      <c r="H11" s="13"/>
      <c r="I11" s="13">
        <v>115319</v>
      </c>
      <c r="J11" s="13">
        <v>707714</v>
      </c>
      <c r="K11" s="13">
        <v>5225893</v>
      </c>
      <c r="L11" s="13">
        <v>843169</v>
      </c>
      <c r="M11" s="13">
        <v>402207</v>
      </c>
    </row>
    <row r="12" spans="1:13">
      <c r="A12" t="s">
        <v>76</v>
      </c>
      <c r="C12" s="19">
        <v>37</v>
      </c>
      <c r="E12" s="13">
        <f t="shared" si="0"/>
        <v>460135</v>
      </c>
      <c r="F12" s="13"/>
      <c r="G12" s="13"/>
      <c r="H12" s="13"/>
      <c r="I12" s="14"/>
      <c r="J12" s="13">
        <v>0</v>
      </c>
      <c r="K12" s="13">
        <v>460135</v>
      </c>
      <c r="L12" s="14"/>
      <c r="M12" s="13">
        <v>0</v>
      </c>
    </row>
    <row r="13" spans="1:13">
      <c r="A13" t="s">
        <v>30</v>
      </c>
      <c r="C13" s="19">
        <v>38</v>
      </c>
      <c r="E13" s="13">
        <f t="shared" si="0"/>
        <v>63751</v>
      </c>
      <c r="F13" s="13"/>
      <c r="G13" s="13"/>
      <c r="H13" s="13"/>
      <c r="I13" s="13">
        <v>0</v>
      </c>
      <c r="J13" s="13">
        <v>0</v>
      </c>
      <c r="K13" s="13">
        <v>47999</v>
      </c>
      <c r="L13" s="13">
        <v>10419</v>
      </c>
      <c r="M13" s="13">
        <v>5333</v>
      </c>
    </row>
    <row r="14" spans="1:13">
      <c r="A14" t="s">
        <v>31</v>
      </c>
      <c r="C14" s="19">
        <v>39</v>
      </c>
      <c r="E14" s="13">
        <f t="shared" si="0"/>
        <v>9411961</v>
      </c>
      <c r="F14" s="13"/>
      <c r="G14" s="13"/>
      <c r="H14" s="13"/>
      <c r="I14" s="13">
        <v>0</v>
      </c>
      <c r="J14" s="13">
        <v>16105</v>
      </c>
      <c r="K14" s="13">
        <v>75789</v>
      </c>
      <c r="L14" s="13">
        <v>1541604</v>
      </c>
      <c r="M14" s="13">
        <v>7778463</v>
      </c>
    </row>
    <row r="15" spans="1:13">
      <c r="A15" t="s">
        <v>32</v>
      </c>
      <c r="C15" s="19">
        <v>40</v>
      </c>
      <c r="E15" s="13">
        <f t="shared" si="0"/>
        <v>197538</v>
      </c>
      <c r="F15" s="13"/>
      <c r="G15" s="13"/>
      <c r="H15" s="13"/>
      <c r="I15" s="13">
        <v>197538</v>
      </c>
      <c r="J15" s="14"/>
      <c r="K15" s="14"/>
      <c r="L15" s="14"/>
      <c r="M15" s="14"/>
    </row>
    <row r="16" spans="1:13">
      <c r="A16" t="s">
        <v>33</v>
      </c>
      <c r="C16" s="19">
        <v>41</v>
      </c>
      <c r="E16" s="13">
        <f t="shared" si="0"/>
        <v>12202</v>
      </c>
      <c r="F16" s="13"/>
      <c r="G16" s="13"/>
      <c r="H16" s="13"/>
      <c r="I16" s="13">
        <v>492</v>
      </c>
      <c r="J16" s="13">
        <v>4851</v>
      </c>
      <c r="K16" s="13">
        <v>6859</v>
      </c>
      <c r="L16" s="13">
        <v>0</v>
      </c>
      <c r="M16" s="13">
        <v>0</v>
      </c>
    </row>
    <row r="17" spans="1:13">
      <c r="A17" t="s">
        <v>34</v>
      </c>
      <c r="C17" s="19">
        <v>42</v>
      </c>
      <c r="E17" s="13">
        <f t="shared" si="0"/>
        <v>1017722</v>
      </c>
      <c r="F17" s="13"/>
      <c r="G17" s="13"/>
      <c r="H17" s="13"/>
      <c r="I17" s="13">
        <v>152019</v>
      </c>
      <c r="J17" s="13">
        <v>80089</v>
      </c>
      <c r="K17" s="13">
        <v>16013</v>
      </c>
      <c r="L17" s="13">
        <v>11454</v>
      </c>
      <c r="M17" s="13">
        <v>758147</v>
      </c>
    </row>
    <row r="18" spans="1:13">
      <c r="A18" t="s">
        <v>35</v>
      </c>
      <c r="C18" s="19">
        <v>43</v>
      </c>
      <c r="E18" s="13">
        <f>SUM(E9:E14,E16:E17)-E15</f>
        <v>18520044</v>
      </c>
      <c r="F18" s="13">
        <f t="shared" ref="F18:M18" si="1">SUM(F9:F14,F16:F17)-F15</f>
        <v>0</v>
      </c>
      <c r="G18" s="13" t="s">
        <v>77</v>
      </c>
      <c r="H18" s="13" t="s">
        <v>77</v>
      </c>
      <c r="I18" s="13">
        <f t="shared" si="1"/>
        <v>70292</v>
      </c>
      <c r="J18" s="13">
        <f t="shared" si="1"/>
        <v>1025020</v>
      </c>
      <c r="K18" s="13">
        <f t="shared" si="1"/>
        <v>6073935</v>
      </c>
      <c r="L18" s="13">
        <f t="shared" si="1"/>
        <v>2406646</v>
      </c>
      <c r="M18" s="13">
        <f t="shared" si="1"/>
        <v>8944151</v>
      </c>
    </row>
    <row r="20" spans="1:13">
      <c r="J20" s="131" t="s">
        <v>53</v>
      </c>
      <c r="K20" s="131"/>
      <c r="L20" s="131"/>
      <c r="M20" s="131"/>
    </row>
    <row r="21" spans="1:13">
      <c r="E21" s="19" t="s">
        <v>17</v>
      </c>
      <c r="F21" s="19"/>
      <c r="G21" s="19"/>
      <c r="H21" s="19"/>
      <c r="I21" s="19" t="s">
        <v>18</v>
      </c>
      <c r="J21" s="19" t="s">
        <v>19</v>
      </c>
      <c r="K21" s="19" t="s">
        <v>20</v>
      </c>
      <c r="L21" s="19" t="s">
        <v>21</v>
      </c>
      <c r="M21" s="19" t="s">
        <v>22</v>
      </c>
    </row>
    <row r="22" spans="1:13" ht="34.5">
      <c r="A22" s="3" t="s">
        <v>36</v>
      </c>
      <c r="E22" s="5" t="s">
        <v>54</v>
      </c>
      <c r="F22" s="19"/>
      <c r="G22" s="4" t="s">
        <v>51</v>
      </c>
      <c r="H22" s="19"/>
      <c r="I22" s="5" t="s">
        <v>52</v>
      </c>
      <c r="J22" s="2">
        <v>0</v>
      </c>
      <c r="K22" s="2">
        <v>0.2</v>
      </c>
      <c r="L22" s="2">
        <v>0.5</v>
      </c>
      <c r="M22" s="2">
        <v>1</v>
      </c>
    </row>
    <row r="24" spans="1:13">
      <c r="A24" t="s">
        <v>37</v>
      </c>
      <c r="C24" s="19">
        <v>44</v>
      </c>
      <c r="E24" s="13"/>
      <c r="G24" s="19" t="s">
        <v>55</v>
      </c>
      <c r="I24" s="13">
        <f>SUM(J24:M24)</f>
        <v>212174</v>
      </c>
      <c r="J24" s="13">
        <v>0</v>
      </c>
      <c r="K24" s="13">
        <v>0</v>
      </c>
      <c r="L24" s="13">
        <v>0</v>
      </c>
      <c r="M24" s="13">
        <v>212174</v>
      </c>
    </row>
    <row r="25" spans="1:13">
      <c r="A25" t="s">
        <v>38</v>
      </c>
      <c r="C25" s="19">
        <v>45</v>
      </c>
      <c r="E25" s="13"/>
      <c r="G25" s="7">
        <v>0.5</v>
      </c>
      <c r="I25" s="13">
        <f t="shared" ref="I25:I35" si="2">SUM(J25:M25)</f>
        <v>79365</v>
      </c>
      <c r="J25" s="13">
        <v>0</v>
      </c>
      <c r="K25" s="13">
        <v>16090</v>
      </c>
      <c r="L25" s="13">
        <v>0</v>
      </c>
      <c r="M25" s="13">
        <v>63275</v>
      </c>
    </row>
    <row r="26" spans="1:13">
      <c r="A26" t="s">
        <v>39</v>
      </c>
      <c r="C26" s="19">
        <v>46</v>
      </c>
      <c r="E26" s="13"/>
      <c r="G26" s="7">
        <v>0.2</v>
      </c>
      <c r="I26" s="13">
        <f t="shared" si="2"/>
        <v>2852</v>
      </c>
      <c r="J26" s="13">
        <v>0</v>
      </c>
      <c r="K26" s="13">
        <v>0</v>
      </c>
      <c r="L26" s="13">
        <v>0</v>
      </c>
      <c r="M26" s="13">
        <v>2852</v>
      </c>
    </row>
    <row r="27" spans="1:13">
      <c r="A27" t="s">
        <v>40</v>
      </c>
      <c r="C27" s="19">
        <v>47</v>
      </c>
      <c r="E27" s="13"/>
      <c r="G27" s="7">
        <v>1</v>
      </c>
      <c r="I27" s="13">
        <f t="shared" si="2"/>
        <v>0</v>
      </c>
      <c r="J27" s="13">
        <v>0</v>
      </c>
      <c r="K27" s="13">
        <v>0</v>
      </c>
      <c r="L27" s="14"/>
      <c r="M27" s="13">
        <v>0</v>
      </c>
    </row>
    <row r="28" spans="1:13">
      <c r="A28" t="s">
        <v>41</v>
      </c>
      <c r="C28" s="19">
        <v>48</v>
      </c>
      <c r="E28" s="13"/>
      <c r="G28" s="7">
        <v>1</v>
      </c>
      <c r="I28" s="13">
        <f t="shared" si="2"/>
        <v>0</v>
      </c>
      <c r="J28" s="13">
        <v>0</v>
      </c>
      <c r="K28" s="13">
        <v>0</v>
      </c>
      <c r="L28" s="13">
        <v>0</v>
      </c>
      <c r="M28" s="13">
        <v>0</v>
      </c>
    </row>
    <row r="29" spans="1:13">
      <c r="A29" t="s">
        <v>42</v>
      </c>
      <c r="C29" s="19">
        <v>49</v>
      </c>
      <c r="E29" s="13"/>
      <c r="G29" s="7">
        <v>1</v>
      </c>
      <c r="I29" s="13">
        <f t="shared" si="2"/>
        <v>0</v>
      </c>
      <c r="J29" s="13">
        <v>0</v>
      </c>
      <c r="K29" s="13">
        <v>0</v>
      </c>
      <c r="L29" s="13">
        <v>0</v>
      </c>
      <c r="M29" s="13">
        <v>0</v>
      </c>
    </row>
    <row r="30" spans="1:13">
      <c r="A30" t="s">
        <v>43</v>
      </c>
      <c r="C30" s="19">
        <v>50</v>
      </c>
      <c r="E30" s="13"/>
      <c r="G30" s="19">
        <v>12.5</v>
      </c>
      <c r="I30" s="13">
        <f t="shared" si="2"/>
        <v>0</v>
      </c>
      <c r="J30" s="14"/>
      <c r="K30" s="14"/>
      <c r="L30" s="14"/>
      <c r="M30" s="13">
        <v>0</v>
      </c>
    </row>
    <row r="31" spans="1:13">
      <c r="A31" t="s">
        <v>44</v>
      </c>
      <c r="C31" s="19">
        <v>51</v>
      </c>
      <c r="E31" s="13"/>
      <c r="G31" s="7">
        <v>1</v>
      </c>
      <c r="I31" s="13">
        <f t="shared" si="2"/>
        <v>0</v>
      </c>
      <c r="J31" s="13">
        <v>0</v>
      </c>
      <c r="K31" s="13">
        <v>0</v>
      </c>
      <c r="L31" s="13">
        <v>0</v>
      </c>
      <c r="M31" s="13">
        <v>0</v>
      </c>
    </row>
    <row r="32" spans="1:13">
      <c r="A32" t="s">
        <v>45</v>
      </c>
      <c r="C32" s="19">
        <v>52</v>
      </c>
      <c r="E32" s="13"/>
      <c r="G32" s="7">
        <v>1</v>
      </c>
      <c r="I32" s="13">
        <f t="shared" si="2"/>
        <v>412</v>
      </c>
      <c r="J32" s="13">
        <v>0</v>
      </c>
      <c r="K32" s="13">
        <v>0</v>
      </c>
      <c r="L32" s="13">
        <v>0</v>
      </c>
      <c r="M32" s="13">
        <v>412</v>
      </c>
    </row>
    <row r="33" spans="1:13">
      <c r="A33" t="s">
        <v>46</v>
      </c>
      <c r="C33" s="19" t="s">
        <v>49</v>
      </c>
      <c r="E33" s="13"/>
      <c r="G33" s="7">
        <v>0.5</v>
      </c>
      <c r="I33" s="13">
        <f t="shared" si="2"/>
        <v>1101081</v>
      </c>
      <c r="J33" s="13">
        <v>0</v>
      </c>
      <c r="K33" s="13">
        <v>0</v>
      </c>
      <c r="L33" s="13">
        <v>0</v>
      </c>
      <c r="M33" s="13">
        <v>1101081</v>
      </c>
    </row>
    <row r="34" spans="1:13">
      <c r="A34" t="s">
        <v>47</v>
      </c>
      <c r="C34" s="19" t="s">
        <v>50</v>
      </c>
      <c r="E34" s="13"/>
      <c r="G34" s="7">
        <v>0.1</v>
      </c>
      <c r="I34" s="13">
        <f t="shared" si="2"/>
        <v>0</v>
      </c>
      <c r="J34" s="13">
        <v>0</v>
      </c>
      <c r="K34" s="13">
        <v>0</v>
      </c>
      <c r="L34" s="13">
        <v>0</v>
      </c>
      <c r="M34" s="13">
        <v>0</v>
      </c>
    </row>
    <row r="35" spans="1:13">
      <c r="A35" t="s">
        <v>48</v>
      </c>
      <c r="C35" s="19">
        <v>54</v>
      </c>
      <c r="E35" s="13"/>
      <c r="G35" s="19"/>
      <c r="I35" s="13">
        <f t="shared" si="2"/>
        <v>23046</v>
      </c>
      <c r="J35" s="13">
        <v>0</v>
      </c>
      <c r="K35" s="13">
        <v>0</v>
      </c>
      <c r="L35" s="13">
        <v>23046</v>
      </c>
      <c r="M35" s="14"/>
    </row>
    <row r="36" spans="1:13">
      <c r="G36" s="19"/>
      <c r="I36" s="13"/>
      <c r="J36" s="13"/>
      <c r="K36" s="13"/>
      <c r="L36" s="13"/>
      <c r="M36" s="13"/>
    </row>
    <row r="37" spans="1:13" s="8" customFormat="1">
      <c r="A37" s="8" t="s">
        <v>68</v>
      </c>
      <c r="C37" s="9"/>
      <c r="D37" s="9"/>
      <c r="G37" s="9"/>
      <c r="I37" s="15">
        <f>SUM(I24:I35)</f>
        <v>1418930</v>
      </c>
      <c r="J37" s="15">
        <f t="shared" ref="J37:M37" si="3">SUM(J24:J35)</f>
        <v>0</v>
      </c>
      <c r="K37" s="15">
        <f t="shared" si="3"/>
        <v>16090</v>
      </c>
      <c r="L37" s="15">
        <f t="shared" si="3"/>
        <v>23046</v>
      </c>
      <c r="M37" s="15">
        <f t="shared" si="3"/>
        <v>1379794</v>
      </c>
    </row>
    <row r="39" spans="1:13">
      <c r="A39" s="3" t="s">
        <v>56</v>
      </c>
    </row>
    <row r="41" spans="1:13">
      <c r="A41" t="s">
        <v>57</v>
      </c>
    </row>
    <row r="42" spans="1:13">
      <c r="A42" t="s">
        <v>58</v>
      </c>
      <c r="C42" s="19">
        <v>55</v>
      </c>
      <c r="I42" s="13"/>
      <c r="J42" s="13">
        <f>SUM(J18,J37)</f>
        <v>1025020</v>
      </c>
      <c r="K42" s="13">
        <f>SUM(K18,K37)</f>
        <v>6090025</v>
      </c>
      <c r="L42" s="13">
        <f>SUM(L18,L37)</f>
        <v>2429692</v>
      </c>
      <c r="M42" s="13">
        <f>SUM(M18,M37)</f>
        <v>10323945</v>
      </c>
    </row>
    <row r="43" spans="1:13">
      <c r="A43" t="s">
        <v>59</v>
      </c>
      <c r="C43" s="19">
        <v>56</v>
      </c>
      <c r="J43" s="10">
        <v>0</v>
      </c>
      <c r="K43" s="10">
        <v>0.2</v>
      </c>
      <c r="L43" s="10">
        <v>0.5</v>
      </c>
      <c r="M43" s="10">
        <v>1</v>
      </c>
    </row>
    <row r="44" spans="1:13">
      <c r="A44" t="s">
        <v>60</v>
      </c>
      <c r="C44" s="19">
        <v>57</v>
      </c>
      <c r="I44" s="13"/>
      <c r="J44" s="13">
        <f>J42*J43</f>
        <v>0</v>
      </c>
      <c r="K44" s="13">
        <f t="shared" ref="K44:M44" si="4">K42*K43</f>
        <v>1218005</v>
      </c>
      <c r="L44" s="13">
        <f t="shared" si="4"/>
        <v>1214846</v>
      </c>
      <c r="M44" s="13">
        <f t="shared" si="4"/>
        <v>10323945</v>
      </c>
    </row>
    <row r="45" spans="1:13">
      <c r="A45" t="s">
        <v>61</v>
      </c>
      <c r="C45" s="19">
        <v>58</v>
      </c>
      <c r="I45" s="13"/>
      <c r="J45" s="13"/>
      <c r="K45" s="13"/>
      <c r="L45" s="13"/>
      <c r="M45" s="13">
        <v>0</v>
      </c>
    </row>
    <row r="46" spans="1:13">
      <c r="A46" t="s">
        <v>62</v>
      </c>
      <c r="C46" s="19">
        <v>59</v>
      </c>
      <c r="I46" s="13"/>
      <c r="J46" s="13"/>
      <c r="K46" s="13"/>
      <c r="L46" s="13"/>
      <c r="M46" s="13">
        <f>SUM(J44:M44,M45)</f>
        <v>12756796</v>
      </c>
    </row>
    <row r="47" spans="1:13">
      <c r="A47" t="s">
        <v>63</v>
      </c>
      <c r="I47" s="13"/>
      <c r="J47" s="13"/>
      <c r="K47" s="13"/>
      <c r="L47" s="13"/>
      <c r="M47" s="14"/>
    </row>
    <row r="48" spans="1:13">
      <c r="A48" t="s">
        <v>64</v>
      </c>
      <c r="I48" s="13"/>
      <c r="J48" s="13"/>
      <c r="K48" s="13"/>
      <c r="L48" s="13"/>
      <c r="M48" s="14"/>
    </row>
    <row r="49" spans="1:14">
      <c r="A49" t="s">
        <v>65</v>
      </c>
      <c r="C49" s="19">
        <v>60</v>
      </c>
      <c r="I49" s="13"/>
      <c r="J49" s="13"/>
      <c r="K49" s="13"/>
      <c r="L49" s="13"/>
      <c r="M49" s="13">
        <v>38928</v>
      </c>
    </row>
    <row r="50" spans="1:14">
      <c r="A50" t="s">
        <v>66</v>
      </c>
      <c r="C50" s="19">
        <v>61</v>
      </c>
      <c r="I50" s="13"/>
      <c r="J50" s="13"/>
      <c r="K50" s="13"/>
      <c r="L50" s="13"/>
      <c r="M50" s="13">
        <v>0</v>
      </c>
    </row>
    <row r="51" spans="1:14">
      <c r="A51" t="s">
        <v>67</v>
      </c>
      <c r="C51" s="19">
        <v>62</v>
      </c>
      <c r="I51" s="13"/>
      <c r="J51" s="13"/>
      <c r="K51" s="13"/>
      <c r="L51" s="13"/>
      <c r="M51" s="13">
        <f>M46-M49-M50</f>
        <v>12717868</v>
      </c>
    </row>
    <row r="52" spans="1:14">
      <c r="I52" s="13"/>
      <c r="J52" s="13"/>
      <c r="K52" s="13"/>
      <c r="L52" s="13"/>
      <c r="M52" s="13"/>
    </row>
    <row r="53" spans="1:14">
      <c r="A53" s="3" t="s">
        <v>74</v>
      </c>
    </row>
    <row r="54" spans="1:14">
      <c r="A54" s="3"/>
    </row>
    <row r="55" spans="1:14">
      <c r="A55" s="11" t="s">
        <v>73</v>
      </c>
    </row>
    <row r="57" spans="1:14">
      <c r="A57" t="s">
        <v>69</v>
      </c>
      <c r="C57" s="19">
        <v>11</v>
      </c>
      <c r="E57" s="13">
        <v>1828965</v>
      </c>
    </row>
    <row r="58" spans="1:14">
      <c r="A58" t="s">
        <v>70</v>
      </c>
      <c r="C58" s="19">
        <v>21</v>
      </c>
      <c r="E58" s="13">
        <v>2002646</v>
      </c>
    </row>
    <row r="60" spans="1:14">
      <c r="A60" t="s">
        <v>71</v>
      </c>
      <c r="C60" s="19">
        <v>32</v>
      </c>
      <c r="E60" s="12">
        <v>0.14380000000000001</v>
      </c>
      <c r="N60" s="13"/>
    </row>
    <row r="61" spans="1:14">
      <c r="A61" t="s">
        <v>72</v>
      </c>
      <c r="C61" s="19">
        <v>33</v>
      </c>
      <c r="E61" s="12">
        <v>0.1575</v>
      </c>
      <c r="N61" s="13"/>
    </row>
    <row r="63" spans="1:14">
      <c r="A63" s="11" t="s">
        <v>75</v>
      </c>
    </row>
    <row r="65" spans="1:5">
      <c r="A65" t="s">
        <v>71</v>
      </c>
      <c r="C65" s="19">
        <v>32</v>
      </c>
      <c r="E65" s="12">
        <f>E57/M51</f>
        <v>0.14381066071766116</v>
      </c>
    </row>
    <row r="66" spans="1:5">
      <c r="A66" t="s">
        <v>72</v>
      </c>
      <c r="C66" s="19">
        <v>33</v>
      </c>
      <c r="E66" s="12">
        <f>E58/M51</f>
        <v>0.15746711634371421</v>
      </c>
    </row>
    <row r="69" spans="1:5">
      <c r="A69" s="3" t="s">
        <v>78</v>
      </c>
    </row>
    <row r="71" spans="1:5">
      <c r="A71" t="s">
        <v>79</v>
      </c>
      <c r="E71" s="13">
        <f>I18+(K18*0.2)+(L18*0.5)+M18</f>
        <v>11432553</v>
      </c>
    </row>
    <row r="72" spans="1:5">
      <c r="A72" t="s">
        <v>80</v>
      </c>
      <c r="E72" s="13">
        <f>(K37*0.2)+(L37*0.5)+M37</f>
        <v>1394535</v>
      </c>
    </row>
    <row r="73" spans="1:5">
      <c r="A73" t="s">
        <v>88</v>
      </c>
      <c r="E73" s="13">
        <f>E71+E72</f>
        <v>12827088</v>
      </c>
    </row>
    <row r="75" spans="1:5">
      <c r="A75" t="s">
        <v>81</v>
      </c>
      <c r="E75" s="10">
        <f>E71/E73</f>
        <v>0.89128202753423069</v>
      </c>
    </row>
    <row r="76" spans="1:5">
      <c r="A76" t="s">
        <v>82</v>
      </c>
      <c r="E76" s="10">
        <f>E72/E73</f>
        <v>0.10871797246576932</v>
      </c>
    </row>
    <row r="78" spans="1:5">
      <c r="A78" t="s">
        <v>83</v>
      </c>
      <c r="E78" s="13">
        <f>(K35*0.2)+(L35*0.5)+M35</f>
        <v>11523</v>
      </c>
    </row>
    <row r="79" spans="1:5">
      <c r="A79" t="s">
        <v>84</v>
      </c>
      <c r="E79" s="10">
        <f>E78/E72</f>
        <v>8.2629693768890705E-3</v>
      </c>
    </row>
    <row r="80" spans="1:5">
      <c r="A80" t="s">
        <v>85</v>
      </c>
      <c r="E80" s="10">
        <f>E78/E73</f>
        <v>8.9833327720212103E-4</v>
      </c>
    </row>
    <row r="82" spans="1:5">
      <c r="A82" t="s">
        <v>89</v>
      </c>
      <c r="E82" s="13">
        <f>(K13*0.2)+(L13*0.5)+M13+(K14*0.2)+(L14*0.5)+M14-((K15*0.2)+(L15*0.5)+M15)</f>
        <v>8584565.0999999996</v>
      </c>
    </row>
    <row r="83" spans="1:5">
      <c r="A83" t="s">
        <v>86</v>
      </c>
      <c r="E83" s="10">
        <f>E82/E71</f>
        <v>0.75088784631044347</v>
      </c>
    </row>
    <row r="84" spans="1:5">
      <c r="A84" t="s">
        <v>87</v>
      </c>
      <c r="E84" s="10">
        <f>E82/E73</f>
        <v>0.66925284211038383</v>
      </c>
    </row>
    <row r="86" spans="1:5">
      <c r="A86" t="s">
        <v>90</v>
      </c>
      <c r="E86" s="10">
        <f>J35/I35</f>
        <v>0</v>
      </c>
    </row>
    <row r="87" spans="1:5">
      <c r="A87" t="s">
        <v>91</v>
      </c>
      <c r="E87" s="10">
        <f>K35/I35</f>
        <v>0</v>
      </c>
    </row>
    <row r="88" spans="1:5">
      <c r="A88" t="s">
        <v>92</v>
      </c>
      <c r="E88" s="10">
        <f>L35/I35</f>
        <v>1</v>
      </c>
    </row>
    <row r="89" spans="1:5">
      <c r="A89" t="s">
        <v>93</v>
      </c>
      <c r="E89" s="10">
        <f>M35/I35</f>
        <v>0</v>
      </c>
    </row>
    <row r="91" spans="1:5">
      <c r="A91" t="s">
        <v>96</v>
      </c>
      <c r="E91" s="13">
        <v>18118713</v>
      </c>
    </row>
    <row r="92" spans="1:5">
      <c r="A92" t="s">
        <v>97</v>
      </c>
      <c r="E92" s="12">
        <f>E73/E91</f>
        <v>0.70794697173027687</v>
      </c>
    </row>
    <row r="94" spans="1:5">
      <c r="A94" t="s">
        <v>107</v>
      </c>
      <c r="E94" s="13">
        <f>E18+I37</f>
        <v>19938974</v>
      </c>
    </row>
    <row r="95" spans="1:5">
      <c r="A95" t="s">
        <v>105</v>
      </c>
      <c r="E95" s="12">
        <f>I18/E94</f>
        <v>3.5253569215748012E-3</v>
      </c>
    </row>
    <row r="96" spans="1:5">
      <c r="A96" t="s">
        <v>100</v>
      </c>
      <c r="E96" s="12">
        <f>J42/$E$94</f>
        <v>5.1407860805676359E-2</v>
      </c>
    </row>
    <row r="97" spans="1:5">
      <c r="A97" t="s">
        <v>102</v>
      </c>
      <c r="E97" s="12">
        <f>K42/$E$94</f>
        <v>0.30543321837924059</v>
      </c>
    </row>
    <row r="98" spans="1:5">
      <c r="A98" t="s">
        <v>103</v>
      </c>
      <c r="E98" s="12">
        <f>L42/$E$94</f>
        <v>0.12185642049585901</v>
      </c>
    </row>
    <row r="99" spans="1:5">
      <c r="A99" t="s">
        <v>104</v>
      </c>
      <c r="E99" s="12">
        <f>M42/$E$94</f>
        <v>0.51777714339764924</v>
      </c>
    </row>
    <row r="100" spans="1:5">
      <c r="A100" t="s">
        <v>101</v>
      </c>
    </row>
    <row r="101" spans="1:5">
      <c r="A101" t="s">
        <v>106</v>
      </c>
      <c r="E101" s="12">
        <f>SUM(E95:E99)</f>
        <v>1</v>
      </c>
    </row>
  </sheetData>
  <mergeCells count="1">
    <mergeCell ref="J20:M20"/>
  </mergeCells>
  <printOptions gridLines="1"/>
  <pageMargins left="0.7" right="0.7" top="1" bottom="0.75" header="0.3" footer="0.3"/>
  <pageSetup scale="90" orientation="portrait" horizontalDpi="4294967293" verticalDpi="0" r:id="rId1"/>
  <headerFooter>
    <oddHeader>&amp;CCommerce Bancshares, Inc. Regulatory Capital Components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43"/>
  <sheetViews>
    <sheetView topLeftCell="A5" workbookViewId="0">
      <selection activeCell="M18" sqref="M18"/>
    </sheetView>
  </sheetViews>
  <sheetFormatPr defaultRowHeight="15"/>
  <cols>
    <col min="1" max="1" width="54" customWidth="1"/>
    <col min="2" max="2" width="0.85546875" customWidth="1"/>
    <col min="3" max="8" width="12.7109375" style="33" customWidth="1"/>
    <col min="9" max="9" width="0.5703125" style="33" customWidth="1"/>
    <col min="10" max="10" width="13.42578125" style="33" customWidth="1"/>
  </cols>
  <sheetData>
    <row r="1" spans="1:10">
      <c r="A1" s="22" t="s">
        <v>139</v>
      </c>
    </row>
    <row r="2" spans="1:10">
      <c r="A2" s="22" t="s">
        <v>0</v>
      </c>
    </row>
    <row r="3" spans="1:10">
      <c r="A3" s="22" t="s">
        <v>131</v>
      </c>
    </row>
    <row r="4" spans="1:10">
      <c r="A4" s="22" t="s">
        <v>132</v>
      </c>
    </row>
    <row r="5" spans="1:10" ht="15.75" thickBot="1"/>
    <row r="6" spans="1:10" s="21" customFormat="1" ht="31.5">
      <c r="A6" s="82" t="s">
        <v>129</v>
      </c>
      <c r="B6" s="83"/>
      <c r="C6" s="91" t="s">
        <v>1</v>
      </c>
      <c r="D6" s="106" t="s">
        <v>2</v>
      </c>
      <c r="E6" s="84" t="s">
        <v>3</v>
      </c>
      <c r="F6" s="106" t="s">
        <v>4</v>
      </c>
      <c r="G6" s="84" t="s">
        <v>5</v>
      </c>
      <c r="H6" s="111" t="s">
        <v>6</v>
      </c>
      <c r="I6" s="84"/>
      <c r="J6" s="39" t="s">
        <v>127</v>
      </c>
    </row>
    <row r="7" spans="1:10" ht="15.75" thickBot="1">
      <c r="A7" s="92" t="s">
        <v>11</v>
      </c>
      <c r="B7" s="90"/>
      <c r="C7" s="93">
        <v>1</v>
      </c>
      <c r="D7" s="107">
        <v>2</v>
      </c>
      <c r="E7" s="94">
        <v>3</v>
      </c>
      <c r="F7" s="107">
        <v>4</v>
      </c>
      <c r="G7" s="94">
        <v>5</v>
      </c>
      <c r="H7" s="112">
        <v>6</v>
      </c>
      <c r="I7" s="94"/>
      <c r="J7" s="95"/>
    </row>
    <row r="8" spans="1:10">
      <c r="A8" s="40"/>
      <c r="B8" s="85"/>
      <c r="C8" s="54"/>
      <c r="D8" s="77"/>
      <c r="E8" s="42"/>
      <c r="F8" s="77"/>
      <c r="G8" s="42"/>
      <c r="H8" s="113"/>
      <c r="I8" s="42"/>
      <c r="J8" s="43"/>
    </row>
    <row r="9" spans="1:10" s="35" customFormat="1">
      <c r="A9" s="86" t="s">
        <v>137</v>
      </c>
      <c r="B9" s="87"/>
      <c r="C9" s="55">
        <v>2268.3000000000002</v>
      </c>
      <c r="D9" s="78">
        <v>2117.6</v>
      </c>
      <c r="E9" s="45">
        <v>1913.9</v>
      </c>
      <c r="F9" s="78">
        <v>1258.0999999999999</v>
      </c>
      <c r="G9" s="45">
        <v>911.3</v>
      </c>
      <c r="H9" s="114">
        <v>807.7</v>
      </c>
      <c r="I9" s="88"/>
      <c r="J9" s="46">
        <f t="shared" ref="J9" si="0">SUM(C9:H9)/6</f>
        <v>1546.1499999999999</v>
      </c>
    </row>
    <row r="10" spans="1:10">
      <c r="A10" s="96"/>
      <c r="B10" s="97"/>
      <c r="C10" s="98"/>
      <c r="D10" s="108"/>
      <c r="E10" s="99"/>
      <c r="F10" s="108"/>
      <c r="G10" s="99"/>
      <c r="H10" s="115"/>
      <c r="I10" s="99"/>
      <c r="J10" s="100"/>
    </row>
    <row r="11" spans="1:10">
      <c r="A11" s="89" t="s">
        <v>134</v>
      </c>
      <c r="B11" s="85"/>
      <c r="C11" s="54"/>
      <c r="D11" s="77"/>
      <c r="E11" s="42"/>
      <c r="F11" s="77"/>
      <c r="G11" s="42"/>
      <c r="H11" s="113"/>
      <c r="I11" s="42"/>
      <c r="J11" s="48"/>
    </row>
    <row r="12" spans="1:10" ht="8.25" customHeight="1">
      <c r="A12" s="41"/>
      <c r="B12" s="85"/>
      <c r="C12" s="54"/>
      <c r="D12" s="77"/>
      <c r="E12" s="42"/>
      <c r="F12" s="77"/>
      <c r="G12" s="42"/>
      <c r="H12" s="113"/>
      <c r="I12" s="42"/>
      <c r="J12" s="48"/>
    </row>
    <row r="13" spans="1:10">
      <c r="A13" s="41" t="s">
        <v>79</v>
      </c>
      <c r="B13" s="85"/>
      <c r="C13" s="56">
        <v>1414340712.4000001</v>
      </c>
      <c r="D13" s="79">
        <v>1314397200</v>
      </c>
      <c r="E13" s="47">
        <v>1108204900</v>
      </c>
      <c r="F13" s="79">
        <v>893717600</v>
      </c>
      <c r="G13" s="47">
        <v>489339300</v>
      </c>
      <c r="H13" s="116">
        <v>437581400</v>
      </c>
      <c r="I13" s="42"/>
      <c r="J13" s="48">
        <f>SUM(C13:H13)/6</f>
        <v>942930185.39999998</v>
      </c>
    </row>
    <row r="14" spans="1:10">
      <c r="A14" s="41" t="s">
        <v>80</v>
      </c>
      <c r="B14" s="85"/>
      <c r="C14" s="56">
        <v>262001514.69999999</v>
      </c>
      <c r="D14" s="79">
        <v>282889200</v>
      </c>
      <c r="E14" s="47">
        <v>186406600</v>
      </c>
      <c r="F14" s="79">
        <v>165913300</v>
      </c>
      <c r="G14" s="47">
        <v>152417900</v>
      </c>
      <c r="H14" s="116">
        <v>112639500</v>
      </c>
      <c r="I14" s="42"/>
      <c r="J14" s="48">
        <f t="shared" ref="J14:J43" si="1">SUM(C14:H14)/6</f>
        <v>193711335.78333333</v>
      </c>
    </row>
    <row r="15" spans="1:10">
      <c r="A15" s="41" t="s">
        <v>88</v>
      </c>
      <c r="B15" s="85"/>
      <c r="C15" s="56">
        <v>1676342227.1000001</v>
      </c>
      <c r="D15" s="79">
        <v>1597286400</v>
      </c>
      <c r="E15" s="47">
        <v>1294611500</v>
      </c>
      <c r="F15" s="79">
        <v>1059630900</v>
      </c>
      <c r="G15" s="47">
        <v>641757200</v>
      </c>
      <c r="H15" s="116">
        <v>550220900</v>
      </c>
      <c r="I15" s="42"/>
      <c r="J15" s="48">
        <f t="shared" si="1"/>
        <v>1136641521.1833334</v>
      </c>
    </row>
    <row r="16" spans="1:10">
      <c r="A16" s="41"/>
      <c r="B16" s="85"/>
      <c r="C16" s="54"/>
      <c r="D16" s="77"/>
      <c r="E16" s="42"/>
      <c r="F16" s="77"/>
      <c r="G16" s="42"/>
      <c r="H16" s="113"/>
      <c r="I16" s="42"/>
      <c r="J16" s="43"/>
    </row>
    <row r="17" spans="1:10">
      <c r="A17" s="41" t="s">
        <v>81</v>
      </c>
      <c r="B17" s="85"/>
      <c r="C17" s="57">
        <v>0.84370642792119399</v>
      </c>
      <c r="D17" s="80">
        <v>0.822893878017117</v>
      </c>
      <c r="E17" s="49">
        <v>0.85601348358175411</v>
      </c>
      <c r="F17" s="80">
        <v>0.84342349774813097</v>
      </c>
      <c r="G17" s="49">
        <v>0.76249911960473526</v>
      </c>
      <c r="H17" s="117">
        <v>0.79528313082981761</v>
      </c>
      <c r="I17" s="42"/>
      <c r="J17" s="50">
        <f t="shared" si="1"/>
        <v>0.82063658961712482</v>
      </c>
    </row>
    <row r="18" spans="1:10">
      <c r="A18" s="41" t="s">
        <v>82</v>
      </c>
      <c r="B18" s="85"/>
      <c r="C18" s="57">
        <v>0.15629357207880595</v>
      </c>
      <c r="D18" s="80">
        <v>0.17710612198288297</v>
      </c>
      <c r="E18" s="49">
        <v>0.14398651641824595</v>
      </c>
      <c r="F18" s="80">
        <v>0.15657650225186903</v>
      </c>
      <c r="G18" s="49">
        <v>0.23750088039526476</v>
      </c>
      <c r="H18" s="117">
        <v>0.20471686917018236</v>
      </c>
      <c r="I18" s="42"/>
      <c r="J18" s="50">
        <f t="shared" si="1"/>
        <v>0.17936341038287518</v>
      </c>
    </row>
    <row r="19" spans="1:10">
      <c r="A19" s="41"/>
      <c r="B19" s="85"/>
      <c r="C19" s="54"/>
      <c r="D19" s="77"/>
      <c r="E19" s="42"/>
      <c r="F19" s="77"/>
      <c r="G19" s="42"/>
      <c r="H19" s="113"/>
      <c r="I19" s="42"/>
      <c r="J19" s="43"/>
    </row>
    <row r="20" spans="1:10">
      <c r="A20" s="41" t="s">
        <v>83</v>
      </c>
      <c r="B20" s="85"/>
      <c r="C20" s="56">
        <v>84695668.099999994</v>
      </c>
      <c r="D20" s="79">
        <v>109510600</v>
      </c>
      <c r="E20" s="47">
        <v>62088500</v>
      </c>
      <c r="F20" s="79">
        <v>15183900</v>
      </c>
      <c r="G20" s="47">
        <v>116492900</v>
      </c>
      <c r="H20" s="116">
        <v>68748900</v>
      </c>
      <c r="I20" s="42"/>
      <c r="J20" s="48">
        <f t="shared" si="1"/>
        <v>76120078.016666666</v>
      </c>
    </row>
    <row r="21" spans="1:10">
      <c r="A21" s="41" t="s">
        <v>84</v>
      </c>
      <c r="B21" s="85"/>
      <c r="C21" s="57">
        <v>0.32326403989297242</v>
      </c>
      <c r="D21" s="80">
        <v>0.3871148138564498</v>
      </c>
      <c r="E21" s="49">
        <v>0.33308101751762009</v>
      </c>
      <c r="F21" s="80">
        <v>9.1517075484605512E-2</v>
      </c>
      <c r="G21" s="49">
        <v>0.76429933754499968</v>
      </c>
      <c r="H21" s="117">
        <v>0.61034450614571267</v>
      </c>
      <c r="I21" s="42"/>
      <c r="J21" s="50">
        <f t="shared" si="1"/>
        <v>0.4182701317403934</v>
      </c>
    </row>
    <row r="22" spans="1:10">
      <c r="A22" s="41" t="s">
        <v>85</v>
      </c>
      <c r="B22" s="85"/>
      <c r="C22" s="57">
        <v>5.0524091519498292E-2</v>
      </c>
      <c r="D22" s="80">
        <v>6.8560403444241427E-2</v>
      </c>
      <c r="E22" s="49">
        <v>4.7959175397406864E-2</v>
      </c>
      <c r="F22" s="80">
        <v>1.4329423575699803E-2</v>
      </c>
      <c r="G22" s="49">
        <v>0.18152176555245503</v>
      </c>
      <c r="H22" s="117">
        <v>0.12494781641337142</v>
      </c>
      <c r="I22" s="42"/>
      <c r="J22" s="50">
        <f t="shared" si="1"/>
        <v>8.1307112650445476E-2</v>
      </c>
    </row>
    <row r="23" spans="1:10">
      <c r="A23" s="41"/>
      <c r="B23" s="85"/>
      <c r="C23" s="54"/>
      <c r="D23" s="77"/>
      <c r="E23" s="42"/>
      <c r="F23" s="77"/>
      <c r="G23" s="42"/>
      <c r="H23" s="113"/>
      <c r="I23" s="42"/>
      <c r="J23" s="43"/>
    </row>
    <row r="24" spans="1:10">
      <c r="A24" s="41" t="s">
        <v>89</v>
      </c>
      <c r="B24" s="85"/>
      <c r="C24" s="56">
        <v>788924326.10000002</v>
      </c>
      <c r="D24" s="79">
        <v>584024900</v>
      </c>
      <c r="E24" s="47">
        <v>548924000</v>
      </c>
      <c r="F24" s="79">
        <v>637914800</v>
      </c>
      <c r="G24" s="47">
        <v>19280200</v>
      </c>
      <c r="H24" s="116">
        <v>29388200</v>
      </c>
      <c r="I24" s="42"/>
      <c r="J24" s="48">
        <f t="shared" si="1"/>
        <v>434742737.68333334</v>
      </c>
    </row>
    <row r="25" spans="1:10">
      <c r="A25" s="41" t="s">
        <v>86</v>
      </c>
      <c r="B25" s="85"/>
      <c r="C25" s="57">
        <v>0.55780358946273378</v>
      </c>
      <c r="D25" s="80">
        <v>0.44432908104186469</v>
      </c>
      <c r="E25" s="49">
        <v>0.49532717279990368</v>
      </c>
      <c r="F25" s="80">
        <v>0.71377670082809153</v>
      </c>
      <c r="G25" s="49">
        <v>3.9400473250360231E-2</v>
      </c>
      <c r="H25" s="117">
        <v>6.7160532874569162E-2</v>
      </c>
      <c r="I25" s="42"/>
      <c r="J25" s="50">
        <f t="shared" si="1"/>
        <v>0.38629959170958722</v>
      </c>
    </row>
    <row r="26" spans="1:10">
      <c r="A26" s="41" t="s">
        <v>87</v>
      </c>
      <c r="B26" s="85"/>
      <c r="C26" s="57">
        <v>0.47062247394722323</v>
      </c>
      <c r="D26" s="80">
        <v>0.36563568061432189</v>
      </c>
      <c r="E26" s="49">
        <v>0.42400673870114702</v>
      </c>
      <c r="F26" s="80">
        <v>0.60201604162355027</v>
      </c>
      <c r="G26" s="49">
        <v>3.0042826165409597E-2</v>
      </c>
      <c r="H26" s="117">
        <v>5.3411638852686259E-2</v>
      </c>
      <c r="I26" s="42"/>
      <c r="J26" s="50">
        <f t="shared" si="1"/>
        <v>0.32428923331738968</v>
      </c>
    </row>
    <row r="27" spans="1:10">
      <c r="A27" s="41"/>
      <c r="B27" s="85"/>
      <c r="C27" s="54"/>
      <c r="D27" s="77"/>
      <c r="E27" s="42"/>
      <c r="F27" s="77"/>
      <c r="G27" s="42"/>
      <c r="H27" s="113"/>
      <c r="I27" s="42"/>
      <c r="J27" s="43"/>
    </row>
    <row r="28" spans="1:10">
      <c r="A28" s="41" t="s">
        <v>90</v>
      </c>
      <c r="B28" s="85"/>
      <c r="C28" s="57">
        <v>0.12447005495657247</v>
      </c>
      <c r="D28" s="80">
        <v>2.1753798189897863E-2</v>
      </c>
      <c r="E28" s="49">
        <v>7.3965620867892781E-2</v>
      </c>
      <c r="F28" s="80">
        <v>0.1130222829187339</v>
      </c>
      <c r="G28" s="49">
        <v>1.4175485183048427E-2</v>
      </c>
      <c r="H28" s="117">
        <v>3.0388754777710723E-2</v>
      </c>
      <c r="I28" s="42"/>
      <c r="J28" s="50">
        <f t="shared" si="1"/>
        <v>6.296266614897604E-2</v>
      </c>
    </row>
    <row r="29" spans="1:10">
      <c r="A29" s="41" t="s">
        <v>91</v>
      </c>
      <c r="B29" s="85"/>
      <c r="C29" s="57">
        <v>0.53149455426814229</v>
      </c>
      <c r="D29" s="80">
        <v>0.5687920243828668</v>
      </c>
      <c r="E29" s="49">
        <v>0.54826301238129582</v>
      </c>
      <c r="F29" s="80">
        <v>0.60335021695161373</v>
      </c>
      <c r="G29" s="49">
        <v>0.62009383586363509</v>
      </c>
      <c r="H29" s="117">
        <v>0.65560249446791385</v>
      </c>
      <c r="I29" s="42"/>
      <c r="J29" s="50">
        <f t="shared" si="1"/>
        <v>0.58793268971924462</v>
      </c>
    </row>
    <row r="30" spans="1:10">
      <c r="A30" s="41" t="s">
        <v>92</v>
      </c>
      <c r="B30" s="85"/>
      <c r="C30" s="57">
        <v>0.34403539077528522</v>
      </c>
      <c r="D30" s="80">
        <v>0.40945417742723528</v>
      </c>
      <c r="E30" s="49">
        <v>0.37777136675081141</v>
      </c>
      <c r="F30" s="80">
        <v>0.28362750012965238</v>
      </c>
      <c r="G30" s="49">
        <v>0.36573067895331651</v>
      </c>
      <c r="H30" s="117">
        <v>0.3140087507543754</v>
      </c>
      <c r="I30" s="42"/>
      <c r="J30" s="50">
        <f t="shared" si="1"/>
        <v>0.34910464413177938</v>
      </c>
    </row>
    <row r="31" spans="1:10">
      <c r="A31" s="41" t="s">
        <v>93</v>
      </c>
      <c r="B31" s="85"/>
      <c r="C31" s="57">
        <v>0</v>
      </c>
      <c r="D31" s="80">
        <v>0</v>
      </c>
      <c r="E31" s="49">
        <v>0</v>
      </c>
      <c r="F31" s="80">
        <v>0</v>
      </c>
      <c r="G31" s="49">
        <v>0</v>
      </c>
      <c r="H31" s="117">
        <v>0</v>
      </c>
      <c r="I31" s="42"/>
      <c r="J31" s="50">
        <f t="shared" si="1"/>
        <v>0</v>
      </c>
    </row>
    <row r="32" spans="1:10">
      <c r="A32" s="41"/>
      <c r="B32" s="85"/>
      <c r="C32" s="54"/>
      <c r="D32" s="77"/>
      <c r="E32" s="42"/>
      <c r="F32" s="77"/>
      <c r="G32" s="42"/>
      <c r="H32" s="117"/>
      <c r="I32" s="42"/>
      <c r="J32" s="43"/>
    </row>
    <row r="33" spans="1:10">
      <c r="A33" s="41" t="s">
        <v>96</v>
      </c>
      <c r="B33" s="85"/>
      <c r="C33" s="56">
        <v>2360362106</v>
      </c>
      <c r="D33" s="79">
        <v>2083712000</v>
      </c>
      <c r="E33" s="47">
        <v>1981719000</v>
      </c>
      <c r="F33" s="79">
        <v>1227832000</v>
      </c>
      <c r="G33" s="47">
        <v>926509000</v>
      </c>
      <c r="H33" s="116">
        <v>829177000</v>
      </c>
      <c r="I33" s="42"/>
      <c r="J33" s="48">
        <f t="shared" si="1"/>
        <v>1568218517.6666667</v>
      </c>
    </row>
    <row r="34" spans="1:10">
      <c r="A34" s="41" t="s">
        <v>97</v>
      </c>
      <c r="B34" s="85"/>
      <c r="C34" s="57">
        <v>0.71020553280310972</v>
      </c>
      <c r="D34" s="80">
        <v>0.76655814239203879</v>
      </c>
      <c r="E34" s="49">
        <v>0.65327702868065551</v>
      </c>
      <c r="F34" s="80">
        <v>0.86300967884857216</v>
      </c>
      <c r="G34" s="49">
        <v>0.69266159314156694</v>
      </c>
      <c r="H34" s="117">
        <v>0.13584494022386054</v>
      </c>
      <c r="I34" s="49"/>
      <c r="J34" s="50">
        <f t="shared" si="1"/>
        <v>0.63692615268163399</v>
      </c>
    </row>
    <row r="35" spans="1:10">
      <c r="A35" s="41"/>
      <c r="B35" s="85"/>
      <c r="C35" s="54"/>
      <c r="D35" s="77"/>
      <c r="E35" s="42"/>
      <c r="F35" s="77"/>
      <c r="G35" s="42"/>
      <c r="H35" s="113"/>
      <c r="I35" s="42"/>
      <c r="J35" s="43"/>
    </row>
    <row r="36" spans="1:10">
      <c r="A36" s="41" t="s">
        <v>107</v>
      </c>
      <c r="B36" s="85"/>
      <c r="C36" s="56">
        <v>2858100925</v>
      </c>
      <c r="D36" s="79">
        <v>2953760100</v>
      </c>
      <c r="E36" s="47">
        <v>2370636400</v>
      </c>
      <c r="F36" s="79">
        <v>1490045100</v>
      </c>
      <c r="G36" s="47">
        <v>1425034000</v>
      </c>
      <c r="H36" s="116">
        <v>1176216000</v>
      </c>
      <c r="I36" s="42"/>
      <c r="J36" s="48">
        <f t="shared" si="1"/>
        <v>2045632087.5</v>
      </c>
    </row>
    <row r="37" spans="1:10">
      <c r="A37" s="41" t="s">
        <v>105</v>
      </c>
      <c r="B37" s="85"/>
      <c r="C37" s="57">
        <v>0.11352198628185252</v>
      </c>
      <c r="D37" s="80">
        <v>0.17642800442730605</v>
      </c>
      <c r="E37" s="49">
        <v>0.14311157122197229</v>
      </c>
      <c r="F37" s="80">
        <v>5.5862738651333441E-2</v>
      </c>
      <c r="G37" s="49">
        <v>0.2522718756184063</v>
      </c>
      <c r="H37" s="117">
        <v>0.28520101750018706</v>
      </c>
      <c r="I37" s="49"/>
      <c r="J37" s="50">
        <f t="shared" si="1"/>
        <v>0.17106619895017627</v>
      </c>
    </row>
    <row r="38" spans="1:10">
      <c r="A38" s="41" t="s">
        <v>100</v>
      </c>
      <c r="B38" s="85"/>
      <c r="C38" s="57">
        <v>0.19673904762477903</v>
      </c>
      <c r="D38" s="80">
        <v>0.23693498331161017</v>
      </c>
      <c r="E38" s="49">
        <v>0.26708018150737922</v>
      </c>
      <c r="F38" s="80">
        <v>5.8192198343526652E-2</v>
      </c>
      <c r="G38" s="49">
        <v>0.30946980914139594</v>
      </c>
      <c r="H38" s="117">
        <v>0.34563634570521062</v>
      </c>
      <c r="I38" s="49"/>
      <c r="J38" s="50">
        <f t="shared" si="1"/>
        <v>0.2356754276056503</v>
      </c>
    </row>
    <row r="39" spans="1:10">
      <c r="A39" s="41" t="s">
        <v>102</v>
      </c>
      <c r="B39" s="85"/>
      <c r="C39" s="57">
        <v>0.22130897564437826</v>
      </c>
      <c r="D39" s="80">
        <v>0.21315102739724867</v>
      </c>
      <c r="E39" s="49">
        <v>0.17290209498175257</v>
      </c>
      <c r="F39" s="80">
        <v>0.17658123233988018</v>
      </c>
      <c r="G39" s="49">
        <v>0.23877395206009119</v>
      </c>
      <c r="H39" s="117">
        <v>0.19340580301577262</v>
      </c>
      <c r="I39" s="49"/>
      <c r="J39" s="50">
        <f t="shared" si="1"/>
        <v>0.20268718090652058</v>
      </c>
    </row>
    <row r="40" spans="1:10">
      <c r="A40" s="41" t="s">
        <v>103</v>
      </c>
      <c r="B40" s="85"/>
      <c r="C40" s="57">
        <v>7.9381335003066766E-2</v>
      </c>
      <c r="D40" s="80">
        <v>0.10356088160307941</v>
      </c>
      <c r="E40" s="49">
        <v>9.6990411519877112E-2</v>
      </c>
      <c r="F40" s="80">
        <v>0.17880532609382091</v>
      </c>
      <c r="G40" s="49">
        <v>9.8331688928123814E-2</v>
      </c>
      <c r="H40" s="117">
        <v>6.3700034687506374E-2</v>
      </c>
      <c r="I40" s="49"/>
      <c r="J40" s="50">
        <f t="shared" si="1"/>
        <v>0.10346161297257907</v>
      </c>
    </row>
    <row r="41" spans="1:10">
      <c r="A41" s="41" t="s">
        <v>104</v>
      </c>
      <c r="B41" s="85"/>
      <c r="C41" s="57">
        <v>0.38904865544592343</v>
      </c>
      <c r="D41" s="80">
        <v>0.26992510326075569</v>
      </c>
      <c r="E41" s="49">
        <v>0.3199157407690188</v>
      </c>
      <c r="F41" s="80">
        <v>0.53055850457143883</v>
      </c>
      <c r="G41" s="49">
        <v>0.10115267425198277</v>
      </c>
      <c r="H41" s="117">
        <v>0.11205679909132336</v>
      </c>
      <c r="I41" s="49"/>
      <c r="J41" s="50">
        <f t="shared" si="1"/>
        <v>0.28710957956507382</v>
      </c>
    </row>
    <row r="42" spans="1:10" ht="9" customHeight="1">
      <c r="A42" s="96" t="s">
        <v>101</v>
      </c>
      <c r="B42" s="97"/>
      <c r="C42" s="101"/>
      <c r="D42" s="109"/>
      <c r="E42" s="102"/>
      <c r="F42" s="109"/>
      <c r="G42" s="102"/>
      <c r="H42" s="118"/>
      <c r="I42" s="102"/>
      <c r="J42" s="103"/>
    </row>
    <row r="43" spans="1:10" ht="15.75" thickBot="1">
      <c r="A43" s="51" t="s">
        <v>106</v>
      </c>
      <c r="B43" s="90"/>
      <c r="C43" s="58">
        <v>1</v>
      </c>
      <c r="D43" s="110">
        <v>1</v>
      </c>
      <c r="E43" s="52">
        <v>1</v>
      </c>
      <c r="F43" s="110">
        <v>1</v>
      </c>
      <c r="G43" s="52">
        <v>1</v>
      </c>
      <c r="H43" s="119">
        <v>1</v>
      </c>
      <c r="I43" s="52"/>
      <c r="J43" s="53">
        <f t="shared" si="1"/>
        <v>1</v>
      </c>
    </row>
  </sheetData>
  <printOptions horizontalCentered="1" verticalCentered="1"/>
  <pageMargins left="0.45" right="0.45" top="0.5" bottom="0.5" header="0.3" footer="0.3"/>
  <pageSetup scale="85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3"/>
  <sheetViews>
    <sheetView workbookViewId="0">
      <selection activeCell="N9" sqref="N9"/>
    </sheetView>
  </sheetViews>
  <sheetFormatPr defaultRowHeight="15"/>
  <cols>
    <col min="1" max="1" width="55" customWidth="1"/>
    <col min="2" max="2" width="1.28515625" customWidth="1"/>
    <col min="3" max="8" width="11.7109375" style="33" customWidth="1"/>
    <col min="9" max="9" width="0.85546875" style="33" customWidth="1"/>
    <col min="10" max="10" width="12.28515625" style="33" customWidth="1"/>
  </cols>
  <sheetData>
    <row r="1" spans="1:10">
      <c r="A1" s="22" t="s">
        <v>141</v>
      </c>
    </row>
    <row r="2" spans="1:10">
      <c r="A2" s="22" t="s">
        <v>0</v>
      </c>
    </row>
    <row r="3" spans="1:10">
      <c r="A3" s="22" t="s">
        <v>131</v>
      </c>
    </row>
    <row r="4" spans="1:10">
      <c r="A4" s="22" t="s">
        <v>132</v>
      </c>
    </row>
    <row r="5" spans="1:10" ht="8.25" customHeight="1" thickBot="1"/>
    <row r="6" spans="1:10" s="21" customFormat="1" ht="46.5">
      <c r="A6" s="82" t="s">
        <v>129</v>
      </c>
      <c r="B6" s="83"/>
      <c r="C6" s="91" t="s">
        <v>14</v>
      </c>
      <c r="D6" s="106" t="s">
        <v>111</v>
      </c>
      <c r="E6" s="84" t="s">
        <v>15</v>
      </c>
      <c r="F6" s="106" t="s">
        <v>16</v>
      </c>
      <c r="G6" s="84" t="s">
        <v>13</v>
      </c>
      <c r="H6" s="111" t="s">
        <v>142</v>
      </c>
      <c r="I6" s="91"/>
      <c r="J6" s="39" t="s">
        <v>138</v>
      </c>
    </row>
    <row r="7" spans="1:10" ht="15.75" thickBot="1">
      <c r="A7" s="92" t="s">
        <v>11</v>
      </c>
      <c r="B7" s="90"/>
      <c r="C7" s="93">
        <v>29</v>
      </c>
      <c r="D7" s="107">
        <v>30</v>
      </c>
      <c r="E7" s="94">
        <v>31</v>
      </c>
      <c r="F7" s="107">
        <v>32</v>
      </c>
      <c r="G7" s="94">
        <v>33</v>
      </c>
      <c r="H7" s="112">
        <v>34</v>
      </c>
      <c r="I7" s="93"/>
      <c r="J7" s="95"/>
    </row>
    <row r="8" spans="1:10">
      <c r="A8" s="121"/>
      <c r="B8" s="122"/>
      <c r="C8" s="124"/>
      <c r="D8" s="129"/>
      <c r="E8" s="123"/>
      <c r="F8" s="129"/>
      <c r="G8" s="123"/>
      <c r="H8" s="127"/>
      <c r="I8" s="124"/>
      <c r="J8" s="125"/>
    </row>
    <row r="9" spans="1:10" s="35" customFormat="1">
      <c r="A9" s="86" t="s">
        <v>137</v>
      </c>
      <c r="B9" s="87"/>
      <c r="C9" s="55">
        <v>74.272999999999996</v>
      </c>
      <c r="D9" s="78">
        <v>64.305000000000007</v>
      </c>
      <c r="E9" s="45">
        <v>62.686</v>
      </c>
      <c r="F9" s="78">
        <v>54.244</v>
      </c>
      <c r="G9" s="45">
        <v>53.05</v>
      </c>
      <c r="H9" s="114">
        <v>51.363999999999997</v>
      </c>
      <c r="I9" s="120"/>
      <c r="J9" s="46">
        <f>SUM(C9:H9)/6</f>
        <v>59.986999999999995</v>
      </c>
    </row>
    <row r="10" spans="1:10" ht="7.5" customHeight="1" thickBot="1">
      <c r="A10" s="51"/>
      <c r="B10" s="90"/>
      <c r="C10" s="93"/>
      <c r="D10" s="107"/>
      <c r="E10" s="94"/>
      <c r="F10" s="107"/>
      <c r="G10" s="94"/>
      <c r="H10" s="112"/>
      <c r="I10" s="93"/>
      <c r="J10" s="95"/>
    </row>
    <row r="11" spans="1:10">
      <c r="A11" s="89" t="s">
        <v>134</v>
      </c>
      <c r="B11" s="85"/>
      <c r="C11" s="54"/>
      <c r="D11" s="77"/>
      <c r="E11" s="42"/>
      <c r="F11" s="77"/>
      <c r="G11" s="42"/>
      <c r="H11" s="113"/>
      <c r="I11" s="54"/>
      <c r="J11" s="43"/>
    </row>
    <row r="12" spans="1:10" ht="9.75" customHeight="1">
      <c r="A12" s="41"/>
      <c r="B12" s="85"/>
      <c r="C12" s="54"/>
      <c r="D12" s="77"/>
      <c r="E12" s="42"/>
      <c r="F12" s="77"/>
      <c r="G12" s="42"/>
      <c r="H12" s="113"/>
      <c r="I12" s="54"/>
      <c r="J12" s="43"/>
    </row>
    <row r="13" spans="1:10">
      <c r="A13" s="41" t="s">
        <v>79</v>
      </c>
      <c r="B13" s="85"/>
      <c r="C13" s="56">
        <v>55989332.5</v>
      </c>
      <c r="D13" s="79">
        <v>54312212.700000003</v>
      </c>
      <c r="E13" s="47">
        <v>43989522.200000003</v>
      </c>
      <c r="F13" s="79">
        <v>44947342.700000003</v>
      </c>
      <c r="G13" s="47">
        <v>40544033.799999997</v>
      </c>
      <c r="H13" s="116">
        <v>36896687.700000003</v>
      </c>
      <c r="I13" s="54"/>
      <c r="J13" s="48">
        <f t="shared" ref="J13:J43" si="0">SUM(C13:H13)/6</f>
        <v>46113188.600000001</v>
      </c>
    </row>
    <row r="14" spans="1:10">
      <c r="A14" s="41" t="s">
        <v>80</v>
      </c>
      <c r="B14" s="85"/>
      <c r="C14" s="56">
        <v>3675198.8</v>
      </c>
      <c r="D14" s="79">
        <v>6581</v>
      </c>
      <c r="E14" s="47">
        <v>5981569.5999999996</v>
      </c>
      <c r="F14" s="79">
        <v>14558226.699999999</v>
      </c>
      <c r="G14" s="47">
        <v>2756123.9</v>
      </c>
      <c r="H14" s="116">
        <v>4408111.7</v>
      </c>
      <c r="I14" s="54"/>
      <c r="J14" s="48">
        <f t="shared" si="0"/>
        <v>5230968.6166666662</v>
      </c>
    </row>
    <row r="15" spans="1:10">
      <c r="A15" s="41" t="s">
        <v>88</v>
      </c>
      <c r="B15" s="85"/>
      <c r="C15" s="56">
        <v>59664531.299999997</v>
      </c>
      <c r="D15" s="79">
        <v>54318793.700000003</v>
      </c>
      <c r="E15" s="47">
        <v>49971091.800000004</v>
      </c>
      <c r="F15" s="79">
        <v>59505569.400000006</v>
      </c>
      <c r="G15" s="47">
        <v>43300157.699999996</v>
      </c>
      <c r="H15" s="116">
        <v>41304799.400000006</v>
      </c>
      <c r="I15" s="54"/>
      <c r="J15" s="48">
        <f t="shared" si="0"/>
        <v>51344157.216666669</v>
      </c>
    </row>
    <row r="16" spans="1:10">
      <c r="A16" s="41"/>
      <c r="B16" s="85"/>
      <c r="C16" s="54"/>
      <c r="D16" s="77"/>
      <c r="E16" s="42"/>
      <c r="F16" s="77"/>
      <c r="G16" s="42"/>
      <c r="H16" s="113"/>
      <c r="I16" s="54"/>
      <c r="J16" s="43"/>
    </row>
    <row r="17" spans="1:10">
      <c r="A17" s="41" t="s">
        <v>81</v>
      </c>
      <c r="B17" s="85"/>
      <c r="C17" s="57">
        <v>0.9384022849099295</v>
      </c>
      <c r="D17" s="80">
        <v>0.99987884487942891</v>
      </c>
      <c r="E17" s="49">
        <v>0.88029940142312435</v>
      </c>
      <c r="F17" s="80">
        <v>0.7553468213682869</v>
      </c>
      <c r="G17" s="49">
        <v>0.93634840965024946</v>
      </c>
      <c r="H17" s="117">
        <v>0.89327846245392972</v>
      </c>
      <c r="I17" s="54"/>
      <c r="J17" s="50">
        <f t="shared" si="0"/>
        <v>0.90059237078082488</v>
      </c>
    </row>
    <row r="18" spans="1:10">
      <c r="A18" s="41" t="s">
        <v>82</v>
      </c>
      <c r="B18" s="85"/>
      <c r="C18" s="57">
        <v>6.1597715090070608E-2</v>
      </c>
      <c r="D18" s="80">
        <v>1.2115512057109619E-4</v>
      </c>
      <c r="E18" s="49">
        <v>0.11970059857687558</v>
      </c>
      <c r="F18" s="80">
        <v>0.24465317863171304</v>
      </c>
      <c r="G18" s="49">
        <v>6.3651590349750625E-2</v>
      </c>
      <c r="H18" s="117">
        <v>0.10672153754607024</v>
      </c>
      <c r="I18" s="54"/>
      <c r="J18" s="50">
        <f t="shared" si="0"/>
        <v>9.9407629219175217E-2</v>
      </c>
    </row>
    <row r="19" spans="1:10">
      <c r="A19" s="41"/>
      <c r="B19" s="85"/>
      <c r="C19" s="54"/>
      <c r="D19" s="77"/>
      <c r="E19" s="42"/>
      <c r="F19" s="77"/>
      <c r="G19" s="42"/>
      <c r="H19" s="113"/>
      <c r="I19" s="54"/>
      <c r="J19" s="43"/>
    </row>
    <row r="20" spans="1:10">
      <c r="A20" s="41" t="s">
        <v>83</v>
      </c>
      <c r="B20" s="85"/>
      <c r="C20" s="56">
        <v>228733</v>
      </c>
      <c r="D20" s="79">
        <v>5515</v>
      </c>
      <c r="E20" s="47">
        <v>326191</v>
      </c>
      <c r="F20" s="79">
        <v>381408.5</v>
      </c>
      <c r="G20" s="47">
        <v>224779.5</v>
      </c>
      <c r="H20" s="116">
        <v>73404.5</v>
      </c>
      <c r="I20" s="54"/>
      <c r="J20" s="48">
        <f t="shared" si="0"/>
        <v>206671.91666666666</v>
      </c>
    </row>
    <row r="21" spans="1:10">
      <c r="A21" s="41" t="s">
        <v>84</v>
      </c>
      <c r="B21" s="85"/>
      <c r="C21" s="57">
        <v>6.2236905388628229E-2</v>
      </c>
      <c r="D21" s="80">
        <v>0.83801853821607664</v>
      </c>
      <c r="E21" s="49">
        <v>5.4532676506848642E-2</v>
      </c>
      <c r="F21" s="80">
        <v>2.619882955937209E-2</v>
      </c>
      <c r="G21" s="49">
        <v>8.1556384312040542E-2</v>
      </c>
      <c r="H21" s="117">
        <v>1.665214155076878E-2</v>
      </c>
      <c r="I21" s="54"/>
      <c r="J21" s="50">
        <f t="shared" si="0"/>
        <v>0.17986591258895582</v>
      </c>
    </row>
    <row r="22" spans="1:10">
      <c r="A22" s="41" t="s">
        <v>85</v>
      </c>
      <c r="B22" s="85"/>
      <c r="C22" s="57">
        <v>3.8336511662164017E-3</v>
      </c>
      <c r="D22" s="80">
        <v>1.0153023703838253E-4</v>
      </c>
      <c r="E22" s="49">
        <v>6.5275940198689028E-3</v>
      </c>
      <c r="F22" s="80">
        <v>6.4096269281308646E-3</v>
      </c>
      <c r="G22" s="49">
        <v>5.1911935646368331E-3</v>
      </c>
      <c r="H22" s="117">
        <v>1.7771421497328466E-3</v>
      </c>
      <c r="I22" s="54"/>
      <c r="J22" s="50">
        <f t="shared" si="0"/>
        <v>3.973456344270705E-3</v>
      </c>
    </row>
    <row r="23" spans="1:10">
      <c r="A23" s="41"/>
      <c r="B23" s="85"/>
      <c r="C23" s="54"/>
      <c r="D23" s="77"/>
      <c r="E23" s="42"/>
      <c r="F23" s="77"/>
      <c r="G23" s="42"/>
      <c r="H23" s="113"/>
      <c r="I23" s="54"/>
      <c r="J23" s="43"/>
    </row>
    <row r="24" spans="1:10">
      <c r="A24" s="41" t="s">
        <v>89</v>
      </c>
      <c r="B24" s="85"/>
      <c r="C24" s="56">
        <v>45565881.600000001</v>
      </c>
      <c r="D24" s="79">
        <v>52715154.200000003</v>
      </c>
      <c r="E24" s="47">
        <v>32242869.699999999</v>
      </c>
      <c r="F24" s="79">
        <v>39189833.200000003</v>
      </c>
      <c r="G24" s="47">
        <v>35001899.5</v>
      </c>
      <c r="H24" s="116">
        <v>32733608.899999999</v>
      </c>
      <c r="I24" s="54"/>
      <c r="J24" s="48">
        <f t="shared" si="0"/>
        <v>39574874.516666673</v>
      </c>
    </row>
    <row r="25" spans="1:10">
      <c r="A25" s="41" t="s">
        <v>86</v>
      </c>
      <c r="B25" s="85"/>
      <c r="C25" s="57">
        <v>0.81383148477435419</v>
      </c>
      <c r="D25" s="80">
        <v>0.9705948548106198</v>
      </c>
      <c r="E25" s="49">
        <v>0.73296703595475732</v>
      </c>
      <c r="F25" s="80">
        <v>0.87190545304472467</v>
      </c>
      <c r="G25" s="49">
        <v>0.86330579913831862</v>
      </c>
      <c r="H25" s="117">
        <v>0.88716930815445516</v>
      </c>
      <c r="I25" s="54"/>
      <c r="J25" s="50">
        <f t="shared" si="0"/>
        <v>0.85662898931287168</v>
      </c>
    </row>
    <row r="26" spans="1:10">
      <c r="A26" s="41" t="s">
        <v>87</v>
      </c>
      <c r="B26" s="85"/>
      <c r="C26" s="57">
        <v>0.76370132484389441</v>
      </c>
      <c r="D26" s="80">
        <v>0.97047726227395947</v>
      </c>
      <c r="E26" s="49">
        <v>0.64523044301385457</v>
      </c>
      <c r="F26" s="80">
        <v>0.65859101249100893</v>
      </c>
      <c r="G26" s="49">
        <v>0.80835501206500238</v>
      </c>
      <c r="H26" s="117">
        <v>0.79248923552452821</v>
      </c>
      <c r="I26" s="54"/>
      <c r="J26" s="50">
        <f t="shared" si="0"/>
        <v>0.77314071503537474</v>
      </c>
    </row>
    <row r="27" spans="1:10">
      <c r="A27" s="41"/>
      <c r="B27" s="85"/>
      <c r="C27" s="54"/>
      <c r="D27" s="77"/>
      <c r="E27" s="42"/>
      <c r="F27" s="77"/>
      <c r="G27" s="42"/>
      <c r="H27" s="113"/>
      <c r="I27" s="54"/>
      <c r="J27" s="43"/>
    </row>
    <row r="28" spans="1:10">
      <c r="A28" s="41" t="s">
        <v>90</v>
      </c>
      <c r="B28" s="85"/>
      <c r="C28" s="57">
        <v>0</v>
      </c>
      <c r="D28" s="80">
        <v>0</v>
      </c>
      <c r="E28" s="49">
        <v>0</v>
      </c>
      <c r="F28" s="80">
        <v>0</v>
      </c>
      <c r="G28" s="49">
        <v>0</v>
      </c>
      <c r="H28" s="117">
        <v>0</v>
      </c>
      <c r="I28" s="54"/>
      <c r="J28" s="50">
        <f t="shared" si="0"/>
        <v>0</v>
      </c>
    </row>
    <row r="29" spans="1:10">
      <c r="A29" s="41" t="s">
        <v>91</v>
      </c>
      <c r="B29" s="85"/>
      <c r="C29" s="57">
        <v>2.5655484720781375E-2</v>
      </c>
      <c r="D29" s="80">
        <v>1</v>
      </c>
      <c r="E29" s="49">
        <v>0.35057851779854582</v>
      </c>
      <c r="F29" s="80">
        <v>0.33472426368519365</v>
      </c>
      <c r="G29" s="49">
        <v>0.30043689302685178</v>
      </c>
      <c r="H29" s="117">
        <v>0.64103585156371168</v>
      </c>
      <c r="I29" s="54"/>
      <c r="J29" s="50">
        <f t="shared" si="0"/>
        <v>0.44207183513251408</v>
      </c>
    </row>
    <row r="30" spans="1:10">
      <c r="A30" s="41" t="s">
        <v>92</v>
      </c>
      <c r="B30" s="85"/>
      <c r="C30" s="57">
        <v>0.97434451527921861</v>
      </c>
      <c r="D30" s="80">
        <v>0</v>
      </c>
      <c r="E30" s="49">
        <v>0.64942148220145424</v>
      </c>
      <c r="F30" s="80">
        <v>0.6652757363148063</v>
      </c>
      <c r="G30" s="49">
        <v>0.69956310697314827</v>
      </c>
      <c r="H30" s="117">
        <v>0.35896414843628832</v>
      </c>
      <c r="I30" s="54"/>
      <c r="J30" s="50">
        <f t="shared" si="0"/>
        <v>0.55792816486748598</v>
      </c>
    </row>
    <row r="31" spans="1:10">
      <c r="A31" s="41" t="s">
        <v>93</v>
      </c>
      <c r="B31" s="85"/>
      <c r="C31" s="57">
        <v>0</v>
      </c>
      <c r="D31" s="80">
        <v>0</v>
      </c>
      <c r="E31" s="49">
        <v>0</v>
      </c>
      <c r="F31" s="80">
        <v>0</v>
      </c>
      <c r="G31" s="49">
        <v>0</v>
      </c>
      <c r="H31" s="117">
        <v>0</v>
      </c>
      <c r="I31" s="54"/>
      <c r="J31" s="50">
        <f t="shared" si="0"/>
        <v>0</v>
      </c>
    </row>
    <row r="32" spans="1:10">
      <c r="A32" s="41"/>
      <c r="B32" s="85"/>
      <c r="C32" s="54"/>
      <c r="D32" s="77"/>
      <c r="E32" s="42"/>
      <c r="F32" s="77"/>
      <c r="G32" s="42"/>
      <c r="H32" s="113"/>
      <c r="I32" s="54"/>
      <c r="J32" s="43"/>
    </row>
    <row r="33" spans="1:10">
      <c r="A33" s="41" t="s">
        <v>96</v>
      </c>
      <c r="B33" s="85"/>
      <c r="C33" s="56">
        <v>72828437</v>
      </c>
      <c r="D33" s="79">
        <v>61852548</v>
      </c>
      <c r="E33" s="47">
        <v>63796670</v>
      </c>
      <c r="F33" s="79">
        <v>53737736</v>
      </c>
      <c r="G33" s="47">
        <v>54156946</v>
      </c>
      <c r="H33" s="116">
        <v>51755220</v>
      </c>
      <c r="I33" s="54"/>
      <c r="J33" s="48">
        <f t="shared" si="0"/>
        <v>59687926.166666664</v>
      </c>
    </row>
    <row r="34" spans="1:10">
      <c r="A34" s="41" t="s">
        <v>97</v>
      </c>
      <c r="B34" s="85"/>
      <c r="C34" s="57">
        <v>0.81924772462163364</v>
      </c>
      <c r="D34" s="80">
        <v>0.87819815765714293</v>
      </c>
      <c r="E34" s="49">
        <v>0.78328683613110217</v>
      </c>
      <c r="F34" s="80">
        <v>1.1073330182722996</v>
      </c>
      <c r="G34" s="49">
        <v>0.79953100937412525</v>
      </c>
      <c r="H34" s="117">
        <v>0.79807987290943805</v>
      </c>
      <c r="I34" s="57"/>
      <c r="J34" s="50">
        <f t="shared" si="0"/>
        <v>0.86427943649429029</v>
      </c>
    </row>
    <row r="35" spans="1:10">
      <c r="A35" s="41"/>
      <c r="B35" s="85"/>
      <c r="C35" s="54"/>
      <c r="D35" s="77"/>
      <c r="E35" s="42"/>
      <c r="F35" s="77"/>
      <c r="G35" s="42"/>
      <c r="H35" s="113"/>
      <c r="I35" s="54"/>
      <c r="J35" s="43"/>
    </row>
    <row r="36" spans="1:10">
      <c r="A36" s="41" t="s">
        <v>107</v>
      </c>
      <c r="B36" s="85"/>
      <c r="C36" s="56">
        <v>76724842</v>
      </c>
      <c r="D36" s="79">
        <v>63923518</v>
      </c>
      <c r="E36" s="47">
        <v>70529949</v>
      </c>
      <c r="F36" s="79">
        <v>71699833</v>
      </c>
      <c r="G36" s="47">
        <v>57002016</v>
      </c>
      <c r="H36" s="116">
        <v>56025509</v>
      </c>
      <c r="I36" s="54"/>
      <c r="J36" s="48">
        <f t="shared" si="0"/>
        <v>65984277.833333336</v>
      </c>
    </row>
    <row r="37" spans="1:10">
      <c r="A37" s="41" t="s">
        <v>105</v>
      </c>
      <c r="B37" s="85"/>
      <c r="C37" s="57">
        <v>5.9646887249373545E-2</v>
      </c>
      <c r="D37" s="80">
        <v>-4.4218764680629748E-2</v>
      </c>
      <c r="E37" s="49">
        <v>9.493354376308992E-2</v>
      </c>
      <c r="F37" s="80">
        <v>1.882710103383365E-4</v>
      </c>
      <c r="G37" s="49">
        <v>-1.5951979663315768E-2</v>
      </c>
      <c r="H37" s="117">
        <v>-4.7160820975316799E-2</v>
      </c>
      <c r="I37" s="57"/>
      <c r="J37" s="50">
        <f t="shared" si="0"/>
        <v>7.9061894505899153E-3</v>
      </c>
    </row>
    <row r="38" spans="1:10">
      <c r="A38" s="41" t="s">
        <v>100</v>
      </c>
      <c r="B38" s="85"/>
      <c r="C38" s="57">
        <v>5.4529718027962831E-2</v>
      </c>
      <c r="D38" s="80">
        <v>8.0759807368549402E-2</v>
      </c>
      <c r="E38" s="49">
        <v>5.6084671208255089E-2</v>
      </c>
      <c r="F38" s="80">
        <v>4.8047280668003789E-2</v>
      </c>
      <c r="G38" s="49">
        <v>4.0721384310337373E-2</v>
      </c>
      <c r="H38" s="117">
        <v>0.12499186754376475</v>
      </c>
      <c r="I38" s="57"/>
      <c r="J38" s="50">
        <f t="shared" si="0"/>
        <v>6.7522454854478872E-2</v>
      </c>
    </row>
    <row r="39" spans="1:10">
      <c r="A39" s="41" t="s">
        <v>102</v>
      </c>
      <c r="B39" s="85"/>
      <c r="C39" s="57">
        <v>0.11284603231897174</v>
      </c>
      <c r="D39" s="80">
        <v>8.6403895980818823E-2</v>
      </c>
      <c r="E39" s="49">
        <v>0.23568000878605486</v>
      </c>
      <c r="F39" s="80">
        <v>0.13165953956963888</v>
      </c>
      <c r="G39" s="49">
        <v>0.15584766335281897</v>
      </c>
      <c r="H39" s="117">
        <v>0.1014923755534287</v>
      </c>
      <c r="I39" s="57"/>
      <c r="J39" s="50">
        <f t="shared" si="0"/>
        <v>0.13732158592695531</v>
      </c>
    </row>
    <row r="40" spans="1:10">
      <c r="A40" s="41" t="s">
        <v>103</v>
      </c>
      <c r="B40" s="85"/>
      <c r="C40" s="57">
        <v>0.15510104276265568</v>
      </c>
      <c r="D40" s="80">
        <v>7.4090102487788607E-4</v>
      </c>
      <c r="E40" s="49">
        <v>9.3724979157435662E-2</v>
      </c>
      <c r="F40" s="80">
        <v>3.3397790480209348E-2</v>
      </c>
      <c r="G40" s="49">
        <v>0.14995092454273898</v>
      </c>
      <c r="H40" s="117">
        <v>0.11312871784886416</v>
      </c>
      <c r="I40" s="57"/>
      <c r="J40" s="50">
        <f t="shared" si="0"/>
        <v>9.100739263613028E-2</v>
      </c>
    </row>
    <row r="41" spans="1:10">
      <c r="A41" s="41" t="s">
        <v>104</v>
      </c>
      <c r="B41" s="85"/>
      <c r="C41" s="57">
        <v>0.61787631964103618</v>
      </c>
      <c r="D41" s="80">
        <v>0.87631416030638365</v>
      </c>
      <c r="E41" s="49">
        <v>0.51957679708516447</v>
      </c>
      <c r="F41" s="80">
        <v>0.78670711827180961</v>
      </c>
      <c r="G41" s="49">
        <v>0.66943200745742049</v>
      </c>
      <c r="H41" s="117">
        <v>0.70754786002925918</v>
      </c>
      <c r="I41" s="57"/>
      <c r="J41" s="50">
        <f t="shared" si="0"/>
        <v>0.69624237713184556</v>
      </c>
    </row>
    <row r="42" spans="1:10" ht="8.25" customHeight="1" thickBot="1">
      <c r="A42" s="41" t="s">
        <v>101</v>
      </c>
      <c r="B42" s="85"/>
      <c r="C42" s="57"/>
      <c r="D42" s="80"/>
      <c r="E42" s="49"/>
      <c r="F42" s="80"/>
      <c r="G42" s="49"/>
      <c r="H42" s="117"/>
      <c r="I42" s="57"/>
      <c r="J42" s="50"/>
    </row>
    <row r="43" spans="1:10" ht="15.75" thickBot="1">
      <c r="A43" s="65" t="s">
        <v>106</v>
      </c>
      <c r="B43" s="126"/>
      <c r="C43" s="66">
        <v>1</v>
      </c>
      <c r="D43" s="81">
        <v>1</v>
      </c>
      <c r="E43" s="67">
        <v>1</v>
      </c>
      <c r="F43" s="81">
        <v>1</v>
      </c>
      <c r="G43" s="67">
        <v>1</v>
      </c>
      <c r="H43" s="128">
        <v>1</v>
      </c>
      <c r="I43" s="66"/>
      <c r="J43" s="68">
        <f t="shared" si="0"/>
        <v>1</v>
      </c>
    </row>
  </sheetData>
  <printOptions horizontalCentered="1" verticalCentered="1"/>
  <pageMargins left="0.45" right="0.45" top="0.5" bottom="0.5" header="0.3" footer="0.3"/>
  <pageSetup scale="85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43"/>
  <sheetViews>
    <sheetView topLeftCell="A5" workbookViewId="0">
      <selection activeCell="I43" sqref="I43:J43"/>
    </sheetView>
  </sheetViews>
  <sheetFormatPr defaultRowHeight="15"/>
  <cols>
    <col min="1" max="1" width="55.5703125" customWidth="1"/>
    <col min="2" max="2" width="0.85546875" customWidth="1"/>
    <col min="3" max="8" width="11.7109375" style="33" customWidth="1"/>
    <col min="9" max="9" width="1.140625" style="33" customWidth="1"/>
    <col min="10" max="10" width="11.42578125" style="33" customWidth="1"/>
  </cols>
  <sheetData>
    <row r="1" spans="1:10">
      <c r="A1" s="22" t="s">
        <v>140</v>
      </c>
    </row>
    <row r="2" spans="1:10">
      <c r="A2" s="22" t="s">
        <v>0</v>
      </c>
    </row>
    <row r="3" spans="1:10">
      <c r="A3" s="22" t="s">
        <v>131</v>
      </c>
    </row>
    <row r="4" spans="1:10">
      <c r="A4" s="22" t="s">
        <v>132</v>
      </c>
    </row>
    <row r="5" spans="1:10" ht="6.75" customHeight="1" thickBot="1"/>
    <row r="6" spans="1:10" s="21" customFormat="1" ht="46.5">
      <c r="A6" s="82" t="s">
        <v>129</v>
      </c>
      <c r="B6" s="83"/>
      <c r="C6" s="91" t="s">
        <v>7</v>
      </c>
      <c r="D6" s="106" t="s">
        <v>8</v>
      </c>
      <c r="E6" s="84" t="s">
        <v>109</v>
      </c>
      <c r="F6" s="106" t="s">
        <v>9</v>
      </c>
      <c r="G6" s="84" t="s">
        <v>110</v>
      </c>
      <c r="H6" s="104" t="s">
        <v>10</v>
      </c>
      <c r="I6" s="91"/>
      <c r="J6" s="39" t="s">
        <v>128</v>
      </c>
    </row>
    <row r="7" spans="1:10" ht="15.75" thickBot="1">
      <c r="A7" s="40" t="s">
        <v>11</v>
      </c>
      <c r="B7" s="85"/>
      <c r="C7" s="54">
        <v>45</v>
      </c>
      <c r="D7" s="77">
        <v>46</v>
      </c>
      <c r="E7" s="42">
        <v>47</v>
      </c>
      <c r="F7" s="77">
        <v>48</v>
      </c>
      <c r="G7" s="42">
        <v>49</v>
      </c>
      <c r="H7" s="70">
        <v>50</v>
      </c>
      <c r="I7" s="54"/>
      <c r="J7" s="43"/>
    </row>
    <row r="8" spans="1:10" ht="9" customHeight="1">
      <c r="A8" s="121"/>
      <c r="B8" s="122"/>
      <c r="C8" s="124"/>
      <c r="D8" s="129"/>
      <c r="E8" s="123"/>
      <c r="F8" s="129"/>
      <c r="G8" s="123"/>
      <c r="H8" s="130"/>
      <c r="I8" s="124"/>
      <c r="J8" s="125"/>
    </row>
    <row r="9" spans="1:10" s="35" customFormat="1">
      <c r="A9" s="86" t="s">
        <v>137</v>
      </c>
      <c r="B9" s="87"/>
      <c r="C9" s="55">
        <v>21.873000000000001</v>
      </c>
      <c r="D9" s="78">
        <v>21.021999999999998</v>
      </c>
      <c r="E9" s="45">
        <v>19.768999999999998</v>
      </c>
      <c r="F9" s="78">
        <v>19.59</v>
      </c>
      <c r="G9" s="45">
        <v>19.376000000000001</v>
      </c>
      <c r="H9" s="71">
        <v>18.86</v>
      </c>
      <c r="I9" s="120"/>
      <c r="J9" s="46">
        <f>SUM(C9:H9)/6</f>
        <v>20.081666666666667</v>
      </c>
    </row>
    <row r="10" spans="1:10" ht="9" customHeight="1" thickBot="1">
      <c r="A10" s="51"/>
      <c r="B10" s="90"/>
      <c r="C10" s="93"/>
      <c r="D10" s="107"/>
      <c r="E10" s="94"/>
      <c r="F10" s="107"/>
      <c r="G10" s="94"/>
      <c r="H10" s="105"/>
      <c r="I10" s="93"/>
      <c r="J10" s="95"/>
    </row>
    <row r="11" spans="1:10">
      <c r="A11" s="89" t="s">
        <v>134</v>
      </c>
      <c r="B11" s="85"/>
      <c r="C11" s="54"/>
      <c r="D11" s="77"/>
      <c r="E11" s="42"/>
      <c r="F11" s="77"/>
      <c r="G11" s="42"/>
      <c r="H11" s="70"/>
      <c r="I11" s="54"/>
      <c r="J11" s="43"/>
    </row>
    <row r="12" spans="1:10">
      <c r="A12" s="41"/>
      <c r="B12" s="85"/>
      <c r="C12" s="54"/>
      <c r="D12" s="77"/>
      <c r="E12" s="42"/>
      <c r="F12" s="77"/>
      <c r="G12" s="42"/>
      <c r="H12" s="70"/>
      <c r="I12" s="54"/>
      <c r="J12" s="43"/>
    </row>
    <row r="13" spans="1:10">
      <c r="A13" s="41" t="s">
        <v>79</v>
      </c>
      <c r="B13" s="85"/>
      <c r="C13" s="56">
        <v>11222325</v>
      </c>
      <c r="D13" s="79">
        <v>12726832.4</v>
      </c>
      <c r="E13" s="47">
        <v>4746113.7</v>
      </c>
      <c r="F13" s="79">
        <v>11432553</v>
      </c>
      <c r="G13" s="47">
        <v>7885062.7000000002</v>
      </c>
      <c r="H13" s="72">
        <v>13775124.5</v>
      </c>
      <c r="I13" s="54"/>
      <c r="J13" s="48">
        <f t="shared" ref="J13:J43" si="0">SUM(C13:H13)/6</f>
        <v>10298001.883333333</v>
      </c>
    </row>
    <row r="14" spans="1:10">
      <c r="A14" s="41" t="s">
        <v>80</v>
      </c>
      <c r="B14" s="85"/>
      <c r="C14" s="56">
        <v>898436.3</v>
      </c>
      <c r="D14" s="79">
        <v>252222</v>
      </c>
      <c r="E14" s="47">
        <v>407402.5</v>
      </c>
      <c r="F14" s="79">
        <v>1394535</v>
      </c>
      <c r="G14" s="47">
        <v>2073456</v>
      </c>
      <c r="H14" s="72">
        <v>116771.4</v>
      </c>
      <c r="I14" s="54"/>
      <c r="J14" s="48">
        <f t="shared" si="0"/>
        <v>857137.20000000007</v>
      </c>
    </row>
    <row r="15" spans="1:10">
      <c r="A15" s="41" t="s">
        <v>88</v>
      </c>
      <c r="B15" s="85"/>
      <c r="C15" s="56">
        <v>12120761.300000001</v>
      </c>
      <c r="D15" s="79">
        <v>12979054.4</v>
      </c>
      <c r="E15" s="47">
        <v>5153516.2</v>
      </c>
      <c r="F15" s="79">
        <v>12827088</v>
      </c>
      <c r="G15" s="47">
        <v>9958518.6999999993</v>
      </c>
      <c r="H15" s="72">
        <v>13891895.9</v>
      </c>
      <c r="I15" s="54"/>
      <c r="J15" s="48">
        <f t="shared" si="0"/>
        <v>11155139.083333334</v>
      </c>
    </row>
    <row r="16" spans="1:10">
      <c r="A16" s="41"/>
      <c r="B16" s="85"/>
      <c r="C16" s="54"/>
      <c r="D16" s="77"/>
      <c r="E16" s="42"/>
      <c r="F16" s="77"/>
      <c r="G16" s="42"/>
      <c r="H16" s="70"/>
      <c r="I16" s="54"/>
      <c r="J16" s="43"/>
    </row>
    <row r="17" spans="1:10">
      <c r="A17" s="41" t="s">
        <v>81</v>
      </c>
      <c r="B17" s="85"/>
      <c r="C17" s="57">
        <v>0.92587624838383698</v>
      </c>
      <c r="D17" s="80">
        <v>0.98056699723825802</v>
      </c>
      <c r="E17" s="49">
        <v>0.92094669266781393</v>
      </c>
      <c r="F17" s="80">
        <v>0.89128202753423069</v>
      </c>
      <c r="G17" s="49">
        <v>0.79179072084284996</v>
      </c>
      <c r="H17" s="73">
        <v>0.99159427907892683</v>
      </c>
      <c r="I17" s="54"/>
      <c r="J17" s="50">
        <f t="shared" si="0"/>
        <v>0.9170094942909861</v>
      </c>
    </row>
    <row r="18" spans="1:10">
      <c r="A18" s="41" t="s">
        <v>82</v>
      </c>
      <c r="B18" s="85"/>
      <c r="C18" s="57">
        <v>7.4123751616162928E-2</v>
      </c>
      <c r="D18" s="80">
        <v>1.9433002761742025E-2</v>
      </c>
      <c r="E18" s="49">
        <v>7.9053307332186129E-2</v>
      </c>
      <c r="F18" s="80">
        <v>0.10871797246576932</v>
      </c>
      <c r="G18" s="49">
        <v>0.20820927915715015</v>
      </c>
      <c r="H18" s="73">
        <v>8.405720921073126E-3</v>
      </c>
      <c r="I18" s="54"/>
      <c r="J18" s="50">
        <f t="shared" si="0"/>
        <v>8.2990505709013937E-2</v>
      </c>
    </row>
    <row r="19" spans="1:10">
      <c r="A19" s="41"/>
      <c r="B19" s="85"/>
      <c r="C19" s="54"/>
      <c r="D19" s="77"/>
      <c r="E19" s="42"/>
      <c r="F19" s="77"/>
      <c r="G19" s="42"/>
      <c r="H19" s="70"/>
      <c r="I19" s="54"/>
      <c r="J19" s="43"/>
    </row>
    <row r="20" spans="1:10">
      <c r="A20" s="41" t="s">
        <v>83</v>
      </c>
      <c r="B20" s="85"/>
      <c r="C20" s="56">
        <v>5498</v>
      </c>
      <c r="D20" s="79">
        <v>0</v>
      </c>
      <c r="E20" s="47">
        <v>222.5</v>
      </c>
      <c r="F20" s="79">
        <v>11523</v>
      </c>
      <c r="G20" s="47">
        <v>52202</v>
      </c>
      <c r="H20" s="72">
        <v>367.40000000000003</v>
      </c>
      <c r="I20" s="54"/>
      <c r="J20" s="48">
        <f t="shared" si="0"/>
        <v>11635.483333333332</v>
      </c>
    </row>
    <row r="21" spans="1:10">
      <c r="A21" s="41" t="s">
        <v>84</v>
      </c>
      <c r="B21" s="85"/>
      <c r="C21" s="57">
        <v>6.1195212170300772E-3</v>
      </c>
      <c r="D21" s="80">
        <v>0</v>
      </c>
      <c r="E21" s="49">
        <v>5.4614294217634899E-4</v>
      </c>
      <c r="F21" s="80">
        <v>8.2629693768890705E-3</v>
      </c>
      <c r="G21" s="49">
        <v>2.5176323973115419E-2</v>
      </c>
      <c r="H21" s="73">
        <v>3.1463183622017039E-3</v>
      </c>
      <c r="I21" s="54"/>
      <c r="J21" s="50">
        <f t="shared" si="0"/>
        <v>7.2085459785687688E-3</v>
      </c>
    </row>
    <row r="22" spans="1:10">
      <c r="A22" s="41" t="s">
        <v>85</v>
      </c>
      <c r="B22" s="85"/>
      <c r="C22" s="57">
        <v>4.5360187070097647E-4</v>
      </c>
      <c r="D22" s="80">
        <v>0</v>
      </c>
      <c r="E22" s="49">
        <v>4.3174405855171272E-5</v>
      </c>
      <c r="F22" s="80">
        <v>8.9833327720212103E-4</v>
      </c>
      <c r="G22" s="49">
        <v>5.2419442662692394E-3</v>
      </c>
      <c r="H22" s="73">
        <v>2.6447074081515397E-5</v>
      </c>
      <c r="I22" s="54"/>
      <c r="J22" s="50">
        <f t="shared" si="0"/>
        <v>1.1105834823515038E-3</v>
      </c>
    </row>
    <row r="23" spans="1:10">
      <c r="A23" s="41"/>
      <c r="B23" s="85"/>
      <c r="C23" s="54"/>
      <c r="D23" s="77"/>
      <c r="E23" s="42"/>
      <c r="F23" s="77"/>
      <c r="G23" s="42"/>
      <c r="H23" s="70"/>
      <c r="I23" s="54"/>
      <c r="J23" s="43"/>
    </row>
    <row r="24" spans="1:10">
      <c r="A24" s="41" t="s">
        <v>89</v>
      </c>
      <c r="B24" s="85"/>
      <c r="C24" s="56">
        <v>8399028</v>
      </c>
      <c r="D24" s="79">
        <v>10972562.5</v>
      </c>
      <c r="E24" s="47">
        <v>3787809.3</v>
      </c>
      <c r="F24" s="79">
        <v>8584565.0999999996</v>
      </c>
      <c r="G24" s="47">
        <v>5247570.5</v>
      </c>
      <c r="H24" s="72">
        <v>12499538.4</v>
      </c>
      <c r="I24" s="54"/>
      <c r="J24" s="48">
        <f t="shared" si="0"/>
        <v>8248512.2999999998</v>
      </c>
    </row>
    <row r="25" spans="1:10">
      <c r="A25" s="41" t="s">
        <v>86</v>
      </c>
      <c r="B25" s="85"/>
      <c r="C25" s="57">
        <v>0.74842138326950969</v>
      </c>
      <c r="D25" s="80">
        <v>0.86215973897794074</v>
      </c>
      <c r="E25" s="49">
        <v>0.79808650601859787</v>
      </c>
      <c r="F25" s="80">
        <v>0.75088784631044347</v>
      </c>
      <c r="G25" s="49">
        <v>0.66550777078792278</v>
      </c>
      <c r="H25" s="73">
        <v>0.90739930517506395</v>
      </c>
      <c r="I25" s="54"/>
      <c r="J25" s="50">
        <f t="shared" si="0"/>
        <v>0.78874375842324651</v>
      </c>
    </row>
    <row r="26" spans="1:10">
      <c r="A26" s="41" t="s">
        <v>87</v>
      </c>
      <c r="B26" s="85"/>
      <c r="C26" s="57">
        <v>0.69294558255181538</v>
      </c>
      <c r="D26" s="80">
        <v>0.84540538638931972</v>
      </c>
      <c r="E26" s="49">
        <v>0.73499512818063906</v>
      </c>
      <c r="F26" s="80">
        <v>0.66925284211038383</v>
      </c>
      <c r="G26" s="49">
        <v>0.52694287755868752</v>
      </c>
      <c r="H26" s="73">
        <v>0.89977195985178671</v>
      </c>
      <c r="I26" s="54"/>
      <c r="J26" s="50">
        <f t="shared" si="0"/>
        <v>0.72821896277377196</v>
      </c>
    </row>
    <row r="27" spans="1:10">
      <c r="A27" s="41"/>
      <c r="B27" s="85"/>
      <c r="C27" s="54"/>
      <c r="D27" s="77"/>
      <c r="E27" s="42"/>
      <c r="F27" s="77"/>
      <c r="G27" s="42"/>
      <c r="H27" s="70"/>
      <c r="I27" s="54"/>
      <c r="J27" s="50"/>
    </row>
    <row r="28" spans="1:10">
      <c r="A28" s="41" t="s">
        <v>90</v>
      </c>
      <c r="B28" s="85"/>
      <c r="C28" s="57">
        <v>0</v>
      </c>
      <c r="D28" s="80" t="s">
        <v>113</v>
      </c>
      <c r="E28" s="49">
        <v>0</v>
      </c>
      <c r="F28" s="80">
        <v>0</v>
      </c>
      <c r="G28" s="49">
        <v>0</v>
      </c>
      <c r="H28" s="73">
        <v>0</v>
      </c>
      <c r="I28" s="54"/>
      <c r="J28" s="50">
        <f t="shared" si="0"/>
        <v>0</v>
      </c>
    </row>
    <row r="29" spans="1:10">
      <c r="A29" s="41" t="s">
        <v>91</v>
      </c>
      <c r="B29" s="85"/>
      <c r="C29" s="57">
        <v>0.18584356819650938</v>
      </c>
      <c r="D29" s="80" t="s">
        <v>113</v>
      </c>
      <c r="E29" s="49">
        <v>0</v>
      </c>
      <c r="F29" s="80">
        <v>0</v>
      </c>
      <c r="G29" s="49">
        <v>4.6553200998100633E-2</v>
      </c>
      <c r="H29" s="73">
        <v>1</v>
      </c>
      <c r="I29" s="54"/>
      <c r="J29" s="50">
        <f t="shared" si="0"/>
        <v>0.20539946153243502</v>
      </c>
    </row>
    <row r="30" spans="1:10">
      <c r="A30" s="41" t="s">
        <v>92</v>
      </c>
      <c r="B30" s="85"/>
      <c r="C30" s="57">
        <v>0.81415643180349062</v>
      </c>
      <c r="D30" s="80" t="s">
        <v>113</v>
      </c>
      <c r="E30" s="49">
        <v>1</v>
      </c>
      <c r="F30" s="80">
        <v>1</v>
      </c>
      <c r="G30" s="49">
        <v>0.95344679900189933</v>
      </c>
      <c r="H30" s="73">
        <v>0</v>
      </c>
      <c r="I30" s="54"/>
      <c r="J30" s="50">
        <f t="shared" si="0"/>
        <v>0.62793387180089832</v>
      </c>
    </row>
    <row r="31" spans="1:10">
      <c r="A31" s="41" t="s">
        <v>93</v>
      </c>
      <c r="B31" s="85"/>
      <c r="C31" s="57">
        <v>0</v>
      </c>
      <c r="D31" s="80" t="s">
        <v>113</v>
      </c>
      <c r="E31" s="49">
        <v>0</v>
      </c>
      <c r="F31" s="80">
        <v>0</v>
      </c>
      <c r="G31" s="49">
        <v>0</v>
      </c>
      <c r="H31" s="73">
        <v>0</v>
      </c>
      <c r="I31" s="54"/>
      <c r="J31" s="50">
        <f t="shared" si="0"/>
        <v>0</v>
      </c>
    </row>
    <row r="32" spans="1:10">
      <c r="A32" s="41"/>
      <c r="B32" s="85"/>
      <c r="C32" s="54"/>
      <c r="D32" s="77"/>
      <c r="E32" s="42"/>
      <c r="F32" s="77"/>
      <c r="G32" s="42"/>
      <c r="H32" s="70"/>
      <c r="I32" s="54"/>
      <c r="J32" s="43"/>
    </row>
    <row r="33" spans="1:10">
      <c r="A33" s="41" t="s">
        <v>96</v>
      </c>
      <c r="B33" s="85"/>
      <c r="C33" s="56">
        <v>20464235</v>
      </c>
      <c r="D33" s="79">
        <v>21139117</v>
      </c>
      <c r="E33" s="47">
        <v>8180211</v>
      </c>
      <c r="F33" s="79">
        <v>18118713</v>
      </c>
      <c r="G33" s="47">
        <v>16532102</v>
      </c>
      <c r="H33" s="72">
        <v>18603980</v>
      </c>
      <c r="I33" s="54"/>
      <c r="J33" s="48">
        <f t="shared" si="0"/>
        <v>17173059.666666668</v>
      </c>
    </row>
    <row r="34" spans="1:10">
      <c r="A34" s="41" t="s">
        <v>97</v>
      </c>
      <c r="B34" s="85"/>
      <c r="C34" s="57">
        <v>0.5922899781008184</v>
      </c>
      <c r="D34" s="80">
        <v>0.61398280732350363</v>
      </c>
      <c r="E34" s="49">
        <v>0.62999795482048082</v>
      </c>
      <c r="F34" s="80">
        <v>0.70794697173027687</v>
      </c>
      <c r="G34" s="49">
        <v>0.60237462241643558</v>
      </c>
      <c r="H34" s="73">
        <v>0.74671634241705276</v>
      </c>
      <c r="I34" s="54"/>
      <c r="J34" s="50">
        <f t="shared" si="0"/>
        <v>0.64888477946809464</v>
      </c>
    </row>
    <row r="35" spans="1:10">
      <c r="A35" s="41"/>
      <c r="B35" s="85"/>
      <c r="C35" s="54"/>
      <c r="D35" s="77"/>
      <c r="E35" s="42"/>
      <c r="F35" s="77"/>
      <c r="G35" s="42"/>
      <c r="H35" s="70"/>
      <c r="I35" s="54"/>
      <c r="J35" s="43"/>
    </row>
    <row r="36" spans="1:10">
      <c r="A36" s="41" t="s">
        <v>107</v>
      </c>
      <c r="B36" s="85"/>
      <c r="C36" s="56">
        <v>22134258</v>
      </c>
      <c r="D36" s="79">
        <v>21058881</v>
      </c>
      <c r="E36" s="47">
        <v>8562039</v>
      </c>
      <c r="F36" s="79">
        <v>19938974</v>
      </c>
      <c r="G36" s="47">
        <v>19859402</v>
      </c>
      <c r="H36" s="72">
        <v>18608889</v>
      </c>
      <c r="I36" s="54"/>
      <c r="J36" s="48">
        <f t="shared" si="0"/>
        <v>18360407.166666668</v>
      </c>
    </row>
    <row r="37" spans="1:10">
      <c r="A37" s="41" t="s">
        <v>105</v>
      </c>
      <c r="B37" s="85"/>
      <c r="C37" s="57">
        <v>6.4165692836868531E-3</v>
      </c>
      <c r="D37" s="80">
        <v>-5.404655641484464E-3</v>
      </c>
      <c r="E37" s="49">
        <v>4.177626380818868E-3</v>
      </c>
      <c r="F37" s="80">
        <v>3.5253569215748012E-3</v>
      </c>
      <c r="G37" s="49">
        <v>2.7787442945160182E-2</v>
      </c>
      <c r="H37" s="73">
        <v>-6.9912824994549649E-3</v>
      </c>
      <c r="I37" s="57"/>
      <c r="J37" s="50">
        <f t="shared" si="0"/>
        <v>4.9185095650502121E-3</v>
      </c>
    </row>
    <row r="38" spans="1:10">
      <c r="A38" s="41" t="s">
        <v>100</v>
      </c>
      <c r="B38" s="85"/>
      <c r="C38" s="57">
        <v>2.3131428214128523E-2</v>
      </c>
      <c r="D38" s="80">
        <v>0.13799470161781149</v>
      </c>
      <c r="E38" s="49">
        <v>0.1052520316714278</v>
      </c>
      <c r="F38" s="80">
        <v>5.1407860805676359E-2</v>
      </c>
      <c r="G38" s="49">
        <v>0.15365412312012214</v>
      </c>
      <c r="H38" s="73">
        <v>3.5615721067496289E-2</v>
      </c>
      <c r="I38" s="57"/>
      <c r="J38" s="50">
        <f t="shared" si="0"/>
        <v>8.4509311082777108E-2</v>
      </c>
    </row>
    <row r="39" spans="1:10">
      <c r="A39" s="41" t="s">
        <v>102</v>
      </c>
      <c r="B39" s="85"/>
      <c r="C39" s="57">
        <v>0.4830412205369613</v>
      </c>
      <c r="D39" s="80">
        <v>0.25246009035332884</v>
      </c>
      <c r="E39" s="49">
        <v>0.28592558384749239</v>
      </c>
      <c r="F39" s="80">
        <v>0.30543321837924059</v>
      </c>
      <c r="G39" s="49">
        <v>0.41949833131934183</v>
      </c>
      <c r="H39" s="73">
        <v>0.1190405295017881</v>
      </c>
      <c r="I39" s="57"/>
      <c r="J39" s="50">
        <f t="shared" si="0"/>
        <v>0.31089982898969215</v>
      </c>
    </row>
    <row r="40" spans="1:10">
      <c r="A40" s="41" t="s">
        <v>103</v>
      </c>
      <c r="B40" s="85"/>
      <c r="C40" s="57">
        <v>8.5667430098628108E-2</v>
      </c>
      <c r="D40" s="80">
        <v>8.7430191566209056E-2</v>
      </c>
      <c r="E40" s="49">
        <v>0.1282091800796516</v>
      </c>
      <c r="F40" s="80">
        <v>0.12185642049585901</v>
      </c>
      <c r="G40" s="49">
        <v>1.8592251670015037E-2</v>
      </c>
      <c r="H40" s="73">
        <v>0.24526499137052191</v>
      </c>
      <c r="I40" s="57"/>
      <c r="J40" s="50">
        <f t="shared" si="0"/>
        <v>0.11450341088014744</v>
      </c>
    </row>
    <row r="41" spans="1:10">
      <c r="A41" s="41" t="s">
        <v>104</v>
      </c>
      <c r="B41" s="85"/>
      <c r="C41" s="57">
        <v>0.40174335186659521</v>
      </c>
      <c r="D41" s="80">
        <v>0.52751967210413508</v>
      </c>
      <c r="E41" s="49">
        <v>0.47643557802060932</v>
      </c>
      <c r="F41" s="80">
        <v>0.51777714339764924</v>
      </c>
      <c r="G41" s="49">
        <v>0.38046785094536079</v>
      </c>
      <c r="H41" s="73">
        <v>0.60707004055964864</v>
      </c>
      <c r="I41" s="57"/>
      <c r="J41" s="50">
        <f t="shared" si="0"/>
        <v>0.48516893948233308</v>
      </c>
    </row>
    <row r="42" spans="1:10" ht="9.75" customHeight="1" thickBot="1">
      <c r="A42" s="41" t="s">
        <v>101</v>
      </c>
      <c r="B42" s="85"/>
      <c r="C42" s="57"/>
      <c r="D42" s="80"/>
      <c r="E42" s="49"/>
      <c r="F42" s="80"/>
      <c r="G42" s="49"/>
      <c r="H42" s="73"/>
      <c r="I42" s="57"/>
      <c r="J42" s="50"/>
    </row>
    <row r="43" spans="1:10" ht="15.75" thickBot="1">
      <c r="A43" s="65" t="s">
        <v>106</v>
      </c>
      <c r="B43" s="126"/>
      <c r="C43" s="66">
        <v>1</v>
      </c>
      <c r="D43" s="81">
        <v>1</v>
      </c>
      <c r="E43" s="67">
        <v>1</v>
      </c>
      <c r="F43" s="81">
        <v>1</v>
      </c>
      <c r="G43" s="67">
        <v>1</v>
      </c>
      <c r="H43" s="74">
        <v>1</v>
      </c>
      <c r="I43" s="66"/>
      <c r="J43" s="68">
        <f t="shared" si="0"/>
        <v>1</v>
      </c>
    </row>
  </sheetData>
  <printOptions horizontalCentered="1" verticalCentered="1"/>
  <pageMargins left="0.45" right="0.45" top="0.5" bottom="0.5" header="0.3" footer="0.3"/>
  <pageSetup scale="85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43"/>
  <sheetViews>
    <sheetView topLeftCell="C1" workbookViewId="0">
      <selection activeCell="M6" sqref="M6"/>
    </sheetView>
  </sheetViews>
  <sheetFormatPr defaultRowHeight="15"/>
  <cols>
    <col min="1" max="1" width="56.42578125" customWidth="1"/>
    <col min="2" max="2" width="2.28515625" customWidth="1"/>
    <col min="3" max="8" width="12.7109375" style="33" customWidth="1"/>
    <col min="9" max="9" width="1.5703125" style="33" customWidth="1"/>
    <col min="10" max="10" width="15.7109375" style="33" customWidth="1"/>
    <col min="11" max="11" width="1.7109375" style="33" customWidth="1"/>
    <col min="12" max="12" width="14.85546875" style="33" customWidth="1"/>
    <col min="13" max="13" width="18" style="33" customWidth="1"/>
    <col min="14" max="14" width="16.7109375" style="33" customWidth="1"/>
  </cols>
  <sheetData>
    <row r="1" spans="1:14">
      <c r="A1" s="22" t="s">
        <v>130</v>
      </c>
    </row>
    <row r="2" spans="1:14">
      <c r="A2" s="22" t="s">
        <v>0</v>
      </c>
    </row>
    <row r="3" spans="1:14">
      <c r="A3" s="22" t="s">
        <v>131</v>
      </c>
    </row>
    <row r="4" spans="1:14">
      <c r="A4" s="22" t="s">
        <v>132</v>
      </c>
    </row>
    <row r="6" spans="1:14" s="21" customFormat="1" ht="31.5">
      <c r="A6" s="26" t="s">
        <v>129</v>
      </c>
      <c r="C6" s="5" t="s">
        <v>1</v>
      </c>
      <c r="D6" s="5" t="s">
        <v>2</v>
      </c>
      <c r="E6" s="5" t="s">
        <v>3</v>
      </c>
      <c r="F6" s="5" t="s">
        <v>4</v>
      </c>
      <c r="G6" s="5" t="s">
        <v>5</v>
      </c>
      <c r="H6" s="5" t="s">
        <v>6</v>
      </c>
      <c r="I6" s="5"/>
      <c r="J6" s="27" t="s">
        <v>127</v>
      </c>
      <c r="K6" s="5"/>
      <c r="L6" s="27" t="s">
        <v>127</v>
      </c>
      <c r="M6" s="27" t="s">
        <v>138</v>
      </c>
      <c r="N6" s="27" t="s">
        <v>128</v>
      </c>
    </row>
    <row r="7" spans="1:14">
      <c r="A7" s="22" t="s">
        <v>11</v>
      </c>
      <c r="C7" s="33">
        <v>1</v>
      </c>
      <c r="D7" s="33">
        <v>2</v>
      </c>
      <c r="E7" s="33">
        <v>3</v>
      </c>
      <c r="F7" s="33">
        <v>4</v>
      </c>
      <c r="G7" s="33">
        <v>5</v>
      </c>
      <c r="H7" s="33">
        <v>6</v>
      </c>
      <c r="L7" s="28" t="s">
        <v>133</v>
      </c>
      <c r="M7" s="28" t="s">
        <v>133</v>
      </c>
      <c r="N7" s="28" t="s">
        <v>133</v>
      </c>
    </row>
    <row r="8" spans="1:14">
      <c r="A8" s="22"/>
    </row>
    <row r="9" spans="1:14" s="30" customFormat="1">
      <c r="A9" s="29" t="s">
        <v>137</v>
      </c>
      <c r="C9" s="31">
        <v>2268.3000000000002</v>
      </c>
      <c r="D9" s="31">
        <v>2117.6</v>
      </c>
      <c r="E9" s="31">
        <v>1913.9</v>
      </c>
      <c r="F9" s="31">
        <v>1258.0999999999999</v>
      </c>
      <c r="G9" s="31">
        <v>911.3</v>
      </c>
      <c r="H9" s="31">
        <v>807.7</v>
      </c>
      <c r="I9" s="32"/>
      <c r="J9" s="31">
        <f t="shared" ref="J9" si="0">SUM(C9:H9)/6</f>
        <v>1546.1499999999999</v>
      </c>
      <c r="K9" s="32"/>
      <c r="L9" s="31">
        <v>1582.5829999999999</v>
      </c>
      <c r="M9" s="31">
        <v>59.986999999999995</v>
      </c>
      <c r="N9" s="31">
        <v>20.081666666666667</v>
      </c>
    </row>
    <row r="10" spans="1:14">
      <c r="J10" s="23"/>
      <c r="L10" s="23"/>
    </row>
    <row r="11" spans="1:14">
      <c r="A11" s="3" t="s">
        <v>134</v>
      </c>
      <c r="J11" s="23"/>
      <c r="L11" s="23"/>
    </row>
    <row r="12" spans="1:14">
      <c r="J12" s="23"/>
      <c r="L12" s="23"/>
    </row>
    <row r="13" spans="1:14">
      <c r="A13" t="s">
        <v>79</v>
      </c>
      <c r="C13" s="23">
        <v>1414340712.4000001</v>
      </c>
      <c r="D13" s="23">
        <v>1314397200</v>
      </c>
      <c r="E13" s="23">
        <v>1108204900</v>
      </c>
      <c r="F13" s="23">
        <v>893717600</v>
      </c>
      <c r="G13" s="23">
        <v>489339300</v>
      </c>
      <c r="H13" s="23">
        <v>437581400</v>
      </c>
      <c r="J13" s="23">
        <f>SUM(C13:H13)/6</f>
        <v>942930185.39999998</v>
      </c>
      <c r="L13" s="23">
        <v>942930185.39999998</v>
      </c>
      <c r="M13" s="23">
        <v>46113188.600000001</v>
      </c>
      <c r="N13" s="23">
        <v>10298001.883333333</v>
      </c>
    </row>
    <row r="14" spans="1:14">
      <c r="A14" t="s">
        <v>80</v>
      </c>
      <c r="C14" s="23">
        <v>262001514.69999999</v>
      </c>
      <c r="D14" s="23">
        <v>282889200</v>
      </c>
      <c r="E14" s="23">
        <v>186406600</v>
      </c>
      <c r="F14" s="23">
        <v>165913300</v>
      </c>
      <c r="G14" s="23">
        <v>152417900</v>
      </c>
      <c r="H14" s="23">
        <v>112639500</v>
      </c>
      <c r="J14" s="23">
        <f t="shared" ref="J14:J43" si="1">SUM(C14:H14)/6</f>
        <v>193711335.78333333</v>
      </c>
      <c r="L14" s="23">
        <v>193711335.78333333</v>
      </c>
      <c r="M14" s="23">
        <v>5230968.6166666662</v>
      </c>
      <c r="N14" s="23">
        <v>857137.20000000007</v>
      </c>
    </row>
    <row r="15" spans="1:14">
      <c r="A15" t="s">
        <v>88</v>
      </c>
      <c r="C15" s="23">
        <v>1676342227.1000001</v>
      </c>
      <c r="D15" s="23">
        <v>1597286400</v>
      </c>
      <c r="E15" s="23">
        <v>1294611500</v>
      </c>
      <c r="F15" s="23">
        <v>1059630900</v>
      </c>
      <c r="G15" s="23">
        <v>641757200</v>
      </c>
      <c r="H15" s="23">
        <v>550220900</v>
      </c>
      <c r="J15" s="23">
        <f t="shared" si="1"/>
        <v>1136641521.1833334</v>
      </c>
      <c r="L15" s="23">
        <v>1136641521.1833334</v>
      </c>
      <c r="M15" s="23">
        <v>51344157.216666669</v>
      </c>
      <c r="N15" s="23">
        <v>11155139.083333334</v>
      </c>
    </row>
    <row r="17" spans="1:14">
      <c r="A17" t="s">
        <v>81</v>
      </c>
      <c r="C17" s="2">
        <v>0.84370642792119399</v>
      </c>
      <c r="D17" s="2">
        <v>0.822893878017117</v>
      </c>
      <c r="E17" s="2">
        <v>0.85601348358175411</v>
      </c>
      <c r="F17" s="2">
        <v>0.84342349774813097</v>
      </c>
      <c r="G17" s="2">
        <v>0.76249911960473526</v>
      </c>
      <c r="H17" s="2">
        <v>0.79528313082981761</v>
      </c>
      <c r="J17" s="2">
        <f t="shared" si="1"/>
        <v>0.82063658961712482</v>
      </c>
      <c r="L17" s="2">
        <v>0.82063658961712482</v>
      </c>
      <c r="M17" s="2">
        <v>0.90059237078082488</v>
      </c>
      <c r="N17" s="2">
        <v>0.9170094942909861</v>
      </c>
    </row>
    <row r="18" spans="1:14">
      <c r="A18" t="s">
        <v>82</v>
      </c>
      <c r="C18" s="2">
        <v>0.15629357207880595</v>
      </c>
      <c r="D18" s="2">
        <v>0.17710612198288297</v>
      </c>
      <c r="E18" s="2">
        <v>0.14398651641824595</v>
      </c>
      <c r="F18" s="2">
        <v>0.15657650225186903</v>
      </c>
      <c r="G18" s="2">
        <v>0.23750088039526476</v>
      </c>
      <c r="H18" s="2">
        <v>0.20471686917018236</v>
      </c>
      <c r="J18" s="2">
        <f t="shared" si="1"/>
        <v>0.17936341038287518</v>
      </c>
      <c r="L18" s="2">
        <v>0.17936341038287518</v>
      </c>
      <c r="M18" s="2">
        <v>9.9407629219175217E-2</v>
      </c>
      <c r="N18" s="2">
        <v>8.2990505709013937E-2</v>
      </c>
    </row>
    <row r="20" spans="1:14">
      <c r="A20" t="s">
        <v>83</v>
      </c>
      <c r="C20" s="23">
        <v>84695668.099999994</v>
      </c>
      <c r="D20" s="23">
        <v>109510600</v>
      </c>
      <c r="E20" s="23">
        <v>62088500</v>
      </c>
      <c r="F20" s="23">
        <v>15183900</v>
      </c>
      <c r="G20" s="23">
        <v>116492900</v>
      </c>
      <c r="H20" s="23">
        <v>68748900</v>
      </c>
      <c r="J20" s="23">
        <f t="shared" si="1"/>
        <v>76120078.016666666</v>
      </c>
      <c r="L20" s="23">
        <v>76120078.016666666</v>
      </c>
      <c r="M20" s="23">
        <v>206671.91666666666</v>
      </c>
      <c r="N20" s="23">
        <v>11635.483333333332</v>
      </c>
    </row>
    <row r="21" spans="1:14">
      <c r="A21" t="s">
        <v>84</v>
      </c>
      <c r="C21" s="2">
        <v>0.32326403989297242</v>
      </c>
      <c r="D21" s="2">
        <v>0.3871148138564498</v>
      </c>
      <c r="E21" s="2">
        <v>0.33308101751762009</v>
      </c>
      <c r="F21" s="2">
        <v>9.1517075484605512E-2</v>
      </c>
      <c r="G21" s="2">
        <v>0.76429933754499968</v>
      </c>
      <c r="H21" s="2">
        <v>0.61034450614571267</v>
      </c>
      <c r="J21" s="2">
        <f t="shared" si="1"/>
        <v>0.4182701317403934</v>
      </c>
      <c r="L21" s="2">
        <v>0.4182701317403934</v>
      </c>
      <c r="M21" s="2">
        <v>0.17986591258895582</v>
      </c>
      <c r="N21" s="2">
        <v>7.2085459785687688E-3</v>
      </c>
    </row>
    <row r="22" spans="1:14">
      <c r="A22" t="s">
        <v>85</v>
      </c>
      <c r="C22" s="2">
        <v>5.0524091519498292E-2</v>
      </c>
      <c r="D22" s="2">
        <v>6.8560403444241427E-2</v>
      </c>
      <c r="E22" s="2">
        <v>4.7959175397406864E-2</v>
      </c>
      <c r="F22" s="2">
        <v>1.4329423575699803E-2</v>
      </c>
      <c r="G22" s="2">
        <v>0.18152176555245503</v>
      </c>
      <c r="H22" s="2">
        <v>0.12494781641337142</v>
      </c>
      <c r="J22" s="2">
        <f t="shared" si="1"/>
        <v>8.1307112650445476E-2</v>
      </c>
      <c r="L22" s="2">
        <v>8.1307112650445476E-2</v>
      </c>
      <c r="M22" s="2">
        <v>3.973456344270705E-3</v>
      </c>
      <c r="N22" s="2">
        <v>1.1105834823515038E-3</v>
      </c>
    </row>
    <row r="24" spans="1:14">
      <c r="A24" t="s">
        <v>89</v>
      </c>
      <c r="C24" s="23">
        <v>788924326.10000002</v>
      </c>
      <c r="D24" s="23">
        <v>584024900</v>
      </c>
      <c r="E24" s="23">
        <v>548924000</v>
      </c>
      <c r="F24" s="23">
        <v>637914800</v>
      </c>
      <c r="G24" s="23">
        <v>19280200</v>
      </c>
      <c r="H24" s="23">
        <v>29388200</v>
      </c>
      <c r="J24" s="23">
        <f t="shared" si="1"/>
        <v>434742737.68333334</v>
      </c>
      <c r="L24" s="23">
        <v>434742737.68333334</v>
      </c>
      <c r="M24" s="23">
        <v>39574874.516666673</v>
      </c>
      <c r="N24" s="23">
        <v>8248512.2999999998</v>
      </c>
    </row>
    <row r="25" spans="1:14">
      <c r="A25" t="s">
        <v>86</v>
      </c>
      <c r="C25" s="2">
        <v>0.55780358946273378</v>
      </c>
      <c r="D25" s="2">
        <v>0.44432908104186469</v>
      </c>
      <c r="E25" s="2">
        <v>0.49532717279990368</v>
      </c>
      <c r="F25" s="2">
        <v>0.71377670082809153</v>
      </c>
      <c r="G25" s="2">
        <v>3.9400473250360231E-2</v>
      </c>
      <c r="H25" s="2">
        <v>6.7160532874569162E-2</v>
      </c>
      <c r="J25" s="2">
        <f t="shared" si="1"/>
        <v>0.38629959170958722</v>
      </c>
      <c r="L25" s="2">
        <v>0.38629959170958722</v>
      </c>
      <c r="M25" s="2">
        <v>0.85662898931287168</v>
      </c>
      <c r="N25" s="2">
        <v>0.78874375842324651</v>
      </c>
    </row>
    <row r="26" spans="1:14">
      <c r="A26" t="s">
        <v>87</v>
      </c>
      <c r="C26" s="2">
        <v>0.47062247394722323</v>
      </c>
      <c r="D26" s="2">
        <v>0.36563568061432189</v>
      </c>
      <c r="E26" s="2">
        <v>0.42400673870114702</v>
      </c>
      <c r="F26" s="2">
        <v>0.60201604162355027</v>
      </c>
      <c r="G26" s="2">
        <v>3.0042826165409597E-2</v>
      </c>
      <c r="H26" s="2">
        <v>5.3411638852686259E-2</v>
      </c>
      <c r="J26" s="2">
        <f t="shared" si="1"/>
        <v>0.32428923331738968</v>
      </c>
      <c r="L26" s="2">
        <v>0.32428923331738968</v>
      </c>
      <c r="M26" s="2">
        <v>0.77314071503537474</v>
      </c>
      <c r="N26" s="2">
        <v>0.72821896277377196</v>
      </c>
    </row>
    <row r="27" spans="1:14">
      <c r="N27" s="2"/>
    </row>
    <row r="28" spans="1:14">
      <c r="A28" t="s">
        <v>90</v>
      </c>
      <c r="C28" s="2">
        <v>0.12447005495657247</v>
      </c>
      <c r="D28" s="2">
        <v>2.1753798189897863E-2</v>
      </c>
      <c r="E28" s="2">
        <v>7.3965620867892781E-2</v>
      </c>
      <c r="F28" s="2">
        <v>0.1130222829187339</v>
      </c>
      <c r="G28" s="2">
        <v>1.4175485183048427E-2</v>
      </c>
      <c r="H28" s="2">
        <v>3.0388754777710723E-2</v>
      </c>
      <c r="J28" s="2">
        <f t="shared" si="1"/>
        <v>6.296266614897604E-2</v>
      </c>
      <c r="L28" s="2">
        <v>6.296266614897604E-2</v>
      </c>
      <c r="M28" s="2">
        <v>0</v>
      </c>
      <c r="N28" s="2">
        <v>0</v>
      </c>
    </row>
    <row r="29" spans="1:14">
      <c r="A29" t="s">
        <v>91</v>
      </c>
      <c r="C29" s="2">
        <v>0.53149455426814229</v>
      </c>
      <c r="D29" s="2">
        <v>0.5687920243828668</v>
      </c>
      <c r="E29" s="2">
        <v>0.54826301238129582</v>
      </c>
      <c r="F29" s="2">
        <v>0.60335021695161373</v>
      </c>
      <c r="G29" s="2">
        <v>0.62009383586363509</v>
      </c>
      <c r="H29" s="2">
        <v>0.65560249446791385</v>
      </c>
      <c r="J29" s="2">
        <f t="shared" si="1"/>
        <v>0.58793268971924462</v>
      </c>
      <c r="L29" s="2">
        <v>0.58793268971924462</v>
      </c>
      <c r="M29" s="2">
        <v>0.44207183513251408</v>
      </c>
      <c r="N29" s="2">
        <v>0.20539946153243502</v>
      </c>
    </row>
    <row r="30" spans="1:14">
      <c r="A30" t="s">
        <v>92</v>
      </c>
      <c r="C30" s="2">
        <v>0.34403539077528522</v>
      </c>
      <c r="D30" s="2">
        <v>0.40945417742723528</v>
      </c>
      <c r="E30" s="2">
        <v>0.37777136675081141</v>
      </c>
      <c r="F30" s="2">
        <v>0.28362750012965238</v>
      </c>
      <c r="G30" s="2">
        <v>0.36573067895331651</v>
      </c>
      <c r="H30" s="2">
        <v>0.3140087507543754</v>
      </c>
      <c r="J30" s="2">
        <f t="shared" si="1"/>
        <v>0.34910464413177938</v>
      </c>
      <c r="L30" s="2">
        <v>0.34910464413177938</v>
      </c>
      <c r="M30" s="2">
        <v>0.55792816486748598</v>
      </c>
      <c r="N30" s="2">
        <v>0.62793387180089832</v>
      </c>
    </row>
    <row r="31" spans="1:14">
      <c r="A31" t="s">
        <v>93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J31" s="2">
        <f t="shared" si="1"/>
        <v>0</v>
      </c>
      <c r="L31" s="2">
        <v>0</v>
      </c>
      <c r="M31" s="2">
        <v>0</v>
      </c>
      <c r="N31" s="2">
        <v>0</v>
      </c>
    </row>
    <row r="32" spans="1:14">
      <c r="H32" s="2"/>
    </row>
    <row r="33" spans="1:14">
      <c r="A33" t="s">
        <v>96</v>
      </c>
      <c r="C33" s="23">
        <v>2360362106</v>
      </c>
      <c r="D33" s="23">
        <v>2083712000</v>
      </c>
      <c r="E33" s="23">
        <v>1981719000</v>
      </c>
      <c r="F33" s="23">
        <v>1227832000</v>
      </c>
      <c r="G33" s="23">
        <v>926509000</v>
      </c>
      <c r="H33" s="23">
        <v>829177000</v>
      </c>
      <c r="J33" s="23">
        <f t="shared" si="1"/>
        <v>1568218517.6666667</v>
      </c>
      <c r="L33" s="23">
        <v>1568218517.6666667</v>
      </c>
      <c r="M33" s="23">
        <v>59687926.166666664</v>
      </c>
      <c r="N33" s="23">
        <v>17173059.666666668</v>
      </c>
    </row>
    <row r="34" spans="1:14">
      <c r="A34" t="s">
        <v>97</v>
      </c>
      <c r="C34" s="2">
        <v>0.71020553280310972</v>
      </c>
      <c r="D34" s="2">
        <v>0.76655814239203879</v>
      </c>
      <c r="E34" s="2">
        <v>0.65327702868065551</v>
      </c>
      <c r="F34" s="2">
        <v>0.86300967884857216</v>
      </c>
      <c r="G34" s="2">
        <v>0.69266159314156694</v>
      </c>
      <c r="H34" s="2">
        <v>0.13584494022386054</v>
      </c>
      <c r="I34" s="2"/>
      <c r="J34" s="2">
        <f t="shared" si="1"/>
        <v>0.63692615268163399</v>
      </c>
      <c r="K34" s="2"/>
      <c r="L34" s="2">
        <v>0.63692615268163399</v>
      </c>
      <c r="M34" s="2">
        <v>0.86427943649429029</v>
      </c>
      <c r="N34" s="2">
        <v>0.64888477946809464</v>
      </c>
    </row>
    <row r="36" spans="1:14">
      <c r="A36" t="s">
        <v>107</v>
      </c>
      <c r="C36" s="23">
        <v>2858100925</v>
      </c>
      <c r="D36" s="23">
        <v>2953760100</v>
      </c>
      <c r="E36" s="23">
        <v>2370636400</v>
      </c>
      <c r="F36" s="23">
        <v>1490045100</v>
      </c>
      <c r="G36" s="23">
        <v>1425034000</v>
      </c>
      <c r="H36" s="23">
        <v>1176216000</v>
      </c>
      <c r="J36" s="23">
        <f t="shared" si="1"/>
        <v>2045632087.5</v>
      </c>
      <c r="L36" s="23">
        <v>2045632087.5</v>
      </c>
      <c r="M36" s="23">
        <v>65984277.833333336</v>
      </c>
      <c r="N36" s="23">
        <v>18360407.166666668</v>
      </c>
    </row>
    <row r="37" spans="1:14">
      <c r="A37" t="s">
        <v>105</v>
      </c>
      <c r="C37" s="2">
        <v>0.11352198628185252</v>
      </c>
      <c r="D37" s="2">
        <v>0.17642800442730605</v>
      </c>
      <c r="E37" s="2">
        <v>0.14311157122197229</v>
      </c>
      <c r="F37" s="2">
        <v>5.5862738651333441E-2</v>
      </c>
      <c r="G37" s="2">
        <v>0.2522718756184063</v>
      </c>
      <c r="H37" s="2">
        <v>0.28520101750018706</v>
      </c>
      <c r="I37" s="2"/>
      <c r="J37" s="2">
        <f t="shared" si="1"/>
        <v>0.17106619895017627</v>
      </c>
      <c r="K37" s="2"/>
      <c r="L37" s="2">
        <v>0.17106619895017627</v>
      </c>
      <c r="M37" s="2">
        <v>7.9061894505899153E-3</v>
      </c>
      <c r="N37" s="2">
        <v>4.9185095650502121E-3</v>
      </c>
    </row>
    <row r="38" spans="1:14">
      <c r="A38" t="s">
        <v>100</v>
      </c>
      <c r="C38" s="2">
        <v>0.19673904762477903</v>
      </c>
      <c r="D38" s="2">
        <v>0.23693498331161017</v>
      </c>
      <c r="E38" s="2">
        <v>0.26708018150737922</v>
      </c>
      <c r="F38" s="2">
        <v>5.8192198343526652E-2</v>
      </c>
      <c r="G38" s="2">
        <v>0.30946980914139594</v>
      </c>
      <c r="H38" s="2">
        <v>0.34563634570521062</v>
      </c>
      <c r="I38" s="2"/>
      <c r="J38" s="2">
        <f t="shared" si="1"/>
        <v>0.2356754276056503</v>
      </c>
      <c r="K38" s="2"/>
      <c r="L38" s="2">
        <v>0.2356754276056503</v>
      </c>
      <c r="M38" s="2">
        <v>6.7522454854478872E-2</v>
      </c>
      <c r="N38" s="2">
        <v>8.4509311082777108E-2</v>
      </c>
    </row>
    <row r="39" spans="1:14">
      <c r="A39" t="s">
        <v>102</v>
      </c>
      <c r="C39" s="2">
        <v>0.22130897564437826</v>
      </c>
      <c r="D39" s="2">
        <v>0.21315102739724867</v>
      </c>
      <c r="E39" s="2">
        <v>0.17290209498175257</v>
      </c>
      <c r="F39" s="2">
        <v>0.17658123233988018</v>
      </c>
      <c r="G39" s="2">
        <v>0.23877395206009119</v>
      </c>
      <c r="H39" s="2">
        <v>0.19340580301577262</v>
      </c>
      <c r="I39" s="2"/>
      <c r="J39" s="2">
        <f t="shared" si="1"/>
        <v>0.20268718090652058</v>
      </c>
      <c r="K39" s="2"/>
      <c r="L39" s="2">
        <v>0.20268718090652058</v>
      </c>
      <c r="M39" s="2">
        <v>0.13732158592695531</v>
      </c>
      <c r="N39" s="2">
        <v>0.31089982898969215</v>
      </c>
    </row>
    <row r="40" spans="1:14">
      <c r="A40" t="s">
        <v>103</v>
      </c>
      <c r="C40" s="2">
        <v>7.9381335003066766E-2</v>
      </c>
      <c r="D40" s="2">
        <v>0.10356088160307941</v>
      </c>
      <c r="E40" s="2">
        <v>9.6990411519877112E-2</v>
      </c>
      <c r="F40" s="2">
        <v>0.17880532609382091</v>
      </c>
      <c r="G40" s="2">
        <v>9.8331688928123814E-2</v>
      </c>
      <c r="H40" s="2">
        <v>6.3700034687506374E-2</v>
      </c>
      <c r="I40" s="2"/>
      <c r="J40" s="2">
        <f t="shared" si="1"/>
        <v>0.10346161297257907</v>
      </c>
      <c r="K40" s="2"/>
      <c r="L40" s="2">
        <v>0.10346161297257907</v>
      </c>
      <c r="M40" s="2">
        <v>9.100739263613028E-2</v>
      </c>
      <c r="N40" s="2">
        <v>0.11450341088014744</v>
      </c>
    </row>
    <row r="41" spans="1:14">
      <c r="A41" t="s">
        <v>104</v>
      </c>
      <c r="C41" s="2">
        <v>0.38904865544592343</v>
      </c>
      <c r="D41" s="2">
        <v>0.26992510326075569</v>
      </c>
      <c r="E41" s="2">
        <v>0.3199157407690188</v>
      </c>
      <c r="F41" s="2">
        <v>0.53055850457143883</v>
      </c>
      <c r="G41" s="2">
        <v>0.10115267425198277</v>
      </c>
      <c r="H41" s="2">
        <v>0.11205679909132336</v>
      </c>
      <c r="I41" s="2"/>
      <c r="J41" s="2">
        <f t="shared" si="1"/>
        <v>0.28710957956507382</v>
      </c>
      <c r="K41" s="2"/>
      <c r="L41" s="2">
        <v>0.28710957956507382</v>
      </c>
      <c r="M41" s="2">
        <v>0.69624237713184556</v>
      </c>
      <c r="N41" s="2">
        <v>0.48516893948233308</v>
      </c>
    </row>
    <row r="42" spans="1:14">
      <c r="A42" t="s">
        <v>101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>
      <c r="A43" t="s">
        <v>106</v>
      </c>
      <c r="C43" s="2">
        <v>1</v>
      </c>
      <c r="D43" s="2">
        <v>1</v>
      </c>
      <c r="E43" s="2">
        <v>1</v>
      </c>
      <c r="F43" s="2">
        <v>1</v>
      </c>
      <c r="G43" s="2">
        <v>1</v>
      </c>
      <c r="H43" s="2">
        <v>1</v>
      </c>
      <c r="I43" s="2"/>
      <c r="J43" s="2">
        <f t="shared" si="1"/>
        <v>1</v>
      </c>
      <c r="K43" s="2"/>
      <c r="L43" s="2">
        <v>1</v>
      </c>
      <c r="M43" s="2">
        <v>1</v>
      </c>
      <c r="N43" s="2">
        <v>1</v>
      </c>
    </row>
  </sheetData>
  <pageMargins left="0.7" right="0.7" top="0.75" bottom="0.75" header="0.3" footer="0.3"/>
  <pageSetup scale="30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43"/>
  <sheetViews>
    <sheetView workbookViewId="0">
      <selection activeCell="M6" sqref="M6"/>
    </sheetView>
  </sheetViews>
  <sheetFormatPr defaultRowHeight="15"/>
  <cols>
    <col min="1" max="1" width="56.42578125" customWidth="1"/>
    <col min="2" max="2" width="2.28515625" customWidth="1"/>
    <col min="3" max="7" width="12.7109375" style="33" customWidth="1"/>
    <col min="8" max="8" width="14.5703125" style="33" customWidth="1"/>
    <col min="9" max="9" width="1.7109375" style="33" customWidth="1"/>
    <col min="10" max="10" width="15.7109375" style="33" customWidth="1"/>
    <col min="11" max="11" width="1.85546875" style="33" customWidth="1"/>
    <col min="12" max="12" width="14.85546875" style="33" customWidth="1"/>
    <col min="13" max="13" width="18" style="33" customWidth="1"/>
    <col min="14" max="14" width="16.7109375" style="33" customWidth="1"/>
  </cols>
  <sheetData>
    <row r="1" spans="1:14">
      <c r="A1" s="22" t="s">
        <v>130</v>
      </c>
    </row>
    <row r="2" spans="1:14">
      <c r="A2" s="22" t="s">
        <v>0</v>
      </c>
    </row>
    <row r="3" spans="1:14">
      <c r="A3" s="22" t="s">
        <v>131</v>
      </c>
    </row>
    <row r="4" spans="1:14">
      <c r="A4" s="22" t="s">
        <v>132</v>
      </c>
    </row>
    <row r="6" spans="1:14" s="21" customFormat="1" ht="46.5">
      <c r="A6" s="26" t="s">
        <v>129</v>
      </c>
      <c r="C6" s="5" t="s">
        <v>14</v>
      </c>
      <c r="D6" s="5" t="s">
        <v>111</v>
      </c>
      <c r="E6" s="5" t="s">
        <v>15</v>
      </c>
      <c r="F6" s="5" t="s">
        <v>16</v>
      </c>
      <c r="G6" s="5" t="s">
        <v>13</v>
      </c>
      <c r="H6" s="5" t="s">
        <v>12</v>
      </c>
      <c r="I6" s="5"/>
      <c r="J6" s="27" t="s">
        <v>138</v>
      </c>
      <c r="K6" s="5"/>
      <c r="L6" s="27" t="s">
        <v>127</v>
      </c>
      <c r="M6" s="27" t="s">
        <v>138</v>
      </c>
      <c r="N6" s="27" t="s">
        <v>128</v>
      </c>
    </row>
    <row r="7" spans="1:14">
      <c r="A7" s="22" t="s">
        <v>11</v>
      </c>
      <c r="C7" s="33">
        <v>29</v>
      </c>
      <c r="D7" s="33">
        <v>30</v>
      </c>
      <c r="E7" s="33">
        <v>31</v>
      </c>
      <c r="F7" s="33">
        <v>32</v>
      </c>
      <c r="G7" s="33">
        <v>33</v>
      </c>
      <c r="H7" s="33">
        <v>34</v>
      </c>
      <c r="L7" s="28" t="s">
        <v>133</v>
      </c>
      <c r="M7" s="28" t="s">
        <v>133</v>
      </c>
      <c r="N7" s="28" t="s">
        <v>133</v>
      </c>
    </row>
    <row r="8" spans="1:14">
      <c r="A8" s="22"/>
    </row>
    <row r="9" spans="1:14" s="30" customFormat="1">
      <c r="A9" s="29" t="s">
        <v>137</v>
      </c>
      <c r="C9" s="31">
        <v>74.272999999999996</v>
      </c>
      <c r="D9" s="31">
        <v>64.305000000000007</v>
      </c>
      <c r="E9" s="31">
        <v>62.686</v>
      </c>
      <c r="F9" s="31">
        <v>54.244</v>
      </c>
      <c r="G9" s="31">
        <v>53.05</v>
      </c>
      <c r="H9" s="31">
        <v>51.363999999999997</v>
      </c>
      <c r="I9" s="32"/>
      <c r="J9" s="31">
        <f>SUM(C9:H9)/6</f>
        <v>59.986999999999995</v>
      </c>
      <c r="K9" s="32"/>
      <c r="L9" s="31">
        <v>1582.5829999999999</v>
      </c>
      <c r="M9" s="31">
        <v>59.986999999999995</v>
      </c>
      <c r="N9" s="31">
        <v>20.081666666666667</v>
      </c>
    </row>
    <row r="10" spans="1:14">
      <c r="L10" s="23"/>
    </row>
    <row r="11" spans="1:14">
      <c r="A11" s="3" t="s">
        <v>134</v>
      </c>
      <c r="L11" s="23"/>
    </row>
    <row r="12" spans="1:14">
      <c r="L12" s="23"/>
    </row>
    <row r="13" spans="1:14">
      <c r="A13" t="s">
        <v>79</v>
      </c>
      <c r="C13" s="23">
        <v>55989332.5</v>
      </c>
      <c r="D13" s="23">
        <v>54312212.700000003</v>
      </c>
      <c r="E13" s="23">
        <v>43989522.200000003</v>
      </c>
      <c r="F13" s="23">
        <v>44947342.700000003</v>
      </c>
      <c r="G13" s="23">
        <v>40544033.799999997</v>
      </c>
      <c r="H13" s="23">
        <v>36896687.700000003</v>
      </c>
      <c r="J13" s="23">
        <f t="shared" ref="J13:J43" si="0">SUM(C13:H13)/6</f>
        <v>46113188.600000001</v>
      </c>
      <c r="L13" s="23">
        <v>942930185.39999998</v>
      </c>
      <c r="M13" s="23">
        <v>46113188.600000001</v>
      </c>
      <c r="N13" s="23">
        <v>10298001.883333333</v>
      </c>
    </row>
    <row r="14" spans="1:14">
      <c r="A14" t="s">
        <v>80</v>
      </c>
      <c r="C14" s="23">
        <v>3675198.8</v>
      </c>
      <c r="D14" s="23">
        <v>6581</v>
      </c>
      <c r="E14" s="23">
        <v>5981569.5999999996</v>
      </c>
      <c r="F14" s="23">
        <v>14558226.699999999</v>
      </c>
      <c r="G14" s="23">
        <v>2756123.9</v>
      </c>
      <c r="H14" s="23">
        <v>4408111.7</v>
      </c>
      <c r="J14" s="23">
        <f t="shared" si="0"/>
        <v>5230968.6166666662</v>
      </c>
      <c r="L14" s="23">
        <v>193711335.78333333</v>
      </c>
      <c r="M14" s="23">
        <v>5230968.6166666662</v>
      </c>
      <c r="N14" s="23">
        <v>857137.20000000007</v>
      </c>
    </row>
    <row r="15" spans="1:14">
      <c r="A15" t="s">
        <v>88</v>
      </c>
      <c r="C15" s="23">
        <v>59664531.299999997</v>
      </c>
      <c r="D15" s="23">
        <v>54318793.700000003</v>
      </c>
      <c r="E15" s="23">
        <v>49971091.800000004</v>
      </c>
      <c r="F15" s="23">
        <v>59505569.400000006</v>
      </c>
      <c r="G15" s="23">
        <v>43300157.699999996</v>
      </c>
      <c r="H15" s="23">
        <v>41304799.400000006</v>
      </c>
      <c r="J15" s="23">
        <f t="shared" si="0"/>
        <v>51344157.216666669</v>
      </c>
      <c r="L15" s="23">
        <v>1136641521.1833334</v>
      </c>
      <c r="M15" s="23">
        <v>51344157.216666669</v>
      </c>
      <c r="N15" s="23">
        <v>11155139.083333334</v>
      </c>
    </row>
    <row r="17" spans="1:14">
      <c r="A17" t="s">
        <v>81</v>
      </c>
      <c r="C17" s="2">
        <v>0.9384022849099295</v>
      </c>
      <c r="D17" s="2">
        <v>0.99987884487942891</v>
      </c>
      <c r="E17" s="2">
        <v>0.88029940142312435</v>
      </c>
      <c r="F17" s="2">
        <v>0.7553468213682869</v>
      </c>
      <c r="G17" s="2">
        <v>0.93634840965024946</v>
      </c>
      <c r="H17" s="2">
        <v>0.89327846245392972</v>
      </c>
      <c r="J17" s="2">
        <f t="shared" si="0"/>
        <v>0.90059237078082488</v>
      </c>
      <c r="L17" s="2">
        <v>0.82063658961712482</v>
      </c>
      <c r="M17" s="2">
        <v>0.90059237078082488</v>
      </c>
      <c r="N17" s="2">
        <v>0.9170094942909861</v>
      </c>
    </row>
    <row r="18" spans="1:14">
      <c r="A18" t="s">
        <v>82</v>
      </c>
      <c r="C18" s="2">
        <v>6.1597715090070608E-2</v>
      </c>
      <c r="D18" s="2">
        <v>1.2115512057109619E-4</v>
      </c>
      <c r="E18" s="2">
        <v>0.11970059857687558</v>
      </c>
      <c r="F18" s="2">
        <v>0.24465317863171304</v>
      </c>
      <c r="G18" s="2">
        <v>6.3651590349750625E-2</v>
      </c>
      <c r="H18" s="2">
        <v>0.10672153754607024</v>
      </c>
      <c r="J18" s="2">
        <f t="shared" si="0"/>
        <v>9.9407629219175217E-2</v>
      </c>
      <c r="L18" s="2">
        <v>0.17936341038287518</v>
      </c>
      <c r="M18" s="2">
        <v>9.9407629219175217E-2</v>
      </c>
      <c r="N18" s="2">
        <v>8.2990505709013937E-2</v>
      </c>
    </row>
    <row r="20" spans="1:14">
      <c r="A20" t="s">
        <v>83</v>
      </c>
      <c r="C20" s="23">
        <v>228733</v>
      </c>
      <c r="D20" s="23">
        <v>5515</v>
      </c>
      <c r="E20" s="23">
        <v>326191</v>
      </c>
      <c r="F20" s="23">
        <v>381408.5</v>
      </c>
      <c r="G20" s="23">
        <v>224779.5</v>
      </c>
      <c r="H20" s="23">
        <v>73404.5</v>
      </c>
      <c r="J20" s="23">
        <f t="shared" si="0"/>
        <v>206671.91666666666</v>
      </c>
      <c r="L20" s="23">
        <v>76120078.016666666</v>
      </c>
      <c r="M20" s="23">
        <v>206671.91666666666</v>
      </c>
      <c r="N20" s="23">
        <v>11635.483333333332</v>
      </c>
    </row>
    <row r="21" spans="1:14">
      <c r="A21" t="s">
        <v>84</v>
      </c>
      <c r="C21" s="2">
        <v>6.2236905388628229E-2</v>
      </c>
      <c r="D21" s="2">
        <v>0.83801853821607664</v>
      </c>
      <c r="E21" s="2">
        <v>5.4532676506848642E-2</v>
      </c>
      <c r="F21" s="2">
        <v>2.619882955937209E-2</v>
      </c>
      <c r="G21" s="2">
        <v>8.1556384312040542E-2</v>
      </c>
      <c r="H21" s="2">
        <v>1.665214155076878E-2</v>
      </c>
      <c r="J21" s="2">
        <f t="shared" si="0"/>
        <v>0.17986591258895582</v>
      </c>
      <c r="L21" s="2">
        <v>0.4182701317403934</v>
      </c>
      <c r="M21" s="2">
        <v>0.17986591258895582</v>
      </c>
      <c r="N21" s="2">
        <v>7.2085459785687688E-3</v>
      </c>
    </row>
    <row r="22" spans="1:14">
      <c r="A22" t="s">
        <v>85</v>
      </c>
      <c r="C22" s="2">
        <v>3.8336511662164017E-3</v>
      </c>
      <c r="D22" s="2">
        <v>1.0153023703838253E-4</v>
      </c>
      <c r="E22" s="2">
        <v>6.5275940198689028E-3</v>
      </c>
      <c r="F22" s="2">
        <v>6.4096269281308646E-3</v>
      </c>
      <c r="G22" s="2">
        <v>5.1911935646368331E-3</v>
      </c>
      <c r="H22" s="2">
        <v>1.7771421497328466E-3</v>
      </c>
      <c r="J22" s="2">
        <f t="shared" si="0"/>
        <v>3.973456344270705E-3</v>
      </c>
      <c r="L22" s="2">
        <v>8.1307112650445476E-2</v>
      </c>
      <c r="M22" s="2">
        <v>3.973456344270705E-3</v>
      </c>
      <c r="N22" s="2">
        <v>1.1105834823515038E-3</v>
      </c>
    </row>
    <row r="24" spans="1:14">
      <c r="A24" t="s">
        <v>89</v>
      </c>
      <c r="C24" s="23">
        <v>45565881.600000001</v>
      </c>
      <c r="D24" s="23">
        <v>52715154.200000003</v>
      </c>
      <c r="E24" s="23">
        <v>32242869.699999999</v>
      </c>
      <c r="F24" s="23">
        <v>39189833.200000003</v>
      </c>
      <c r="G24" s="23">
        <v>35001899.5</v>
      </c>
      <c r="H24" s="23">
        <v>32733608.899999999</v>
      </c>
      <c r="J24" s="23">
        <f t="shared" si="0"/>
        <v>39574874.516666673</v>
      </c>
      <c r="L24" s="23">
        <v>434742737.68333334</v>
      </c>
      <c r="M24" s="23">
        <v>39574874.516666673</v>
      </c>
      <c r="N24" s="23">
        <v>8248512.2999999998</v>
      </c>
    </row>
    <row r="25" spans="1:14">
      <c r="A25" t="s">
        <v>86</v>
      </c>
      <c r="C25" s="2">
        <v>0.81383148477435419</v>
      </c>
      <c r="D25" s="2">
        <v>0.9705948548106198</v>
      </c>
      <c r="E25" s="2">
        <v>0.73296703595475732</v>
      </c>
      <c r="F25" s="2">
        <v>0.87190545304472467</v>
      </c>
      <c r="G25" s="2">
        <v>0.86330579913831862</v>
      </c>
      <c r="H25" s="2">
        <v>0.88716930815445516</v>
      </c>
      <c r="J25" s="2">
        <f t="shared" si="0"/>
        <v>0.85662898931287168</v>
      </c>
      <c r="L25" s="2">
        <v>0.38629959170958722</v>
      </c>
      <c r="M25" s="2">
        <v>0.85662898931287168</v>
      </c>
      <c r="N25" s="2">
        <v>0.78874375842324651</v>
      </c>
    </row>
    <row r="26" spans="1:14">
      <c r="A26" t="s">
        <v>87</v>
      </c>
      <c r="C26" s="2">
        <v>0.76370132484389441</v>
      </c>
      <c r="D26" s="2">
        <v>0.97047726227395947</v>
      </c>
      <c r="E26" s="2">
        <v>0.64523044301385457</v>
      </c>
      <c r="F26" s="2">
        <v>0.65859101249100893</v>
      </c>
      <c r="G26" s="2">
        <v>0.80835501206500238</v>
      </c>
      <c r="H26" s="2">
        <v>0.79248923552452821</v>
      </c>
      <c r="J26" s="2">
        <f t="shared" si="0"/>
        <v>0.77314071503537474</v>
      </c>
      <c r="L26" s="2">
        <v>0.32428923331738968</v>
      </c>
      <c r="M26" s="2">
        <v>0.77314071503537474</v>
      </c>
      <c r="N26" s="2">
        <v>0.72821896277377196</v>
      </c>
    </row>
    <row r="27" spans="1:14">
      <c r="N27" s="2"/>
    </row>
    <row r="28" spans="1:14">
      <c r="A28" t="s">
        <v>90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J28" s="2">
        <f t="shared" si="0"/>
        <v>0</v>
      </c>
      <c r="L28" s="2">
        <v>6.296266614897604E-2</v>
      </c>
      <c r="M28" s="2">
        <v>0</v>
      </c>
      <c r="N28" s="2">
        <v>0</v>
      </c>
    </row>
    <row r="29" spans="1:14">
      <c r="A29" t="s">
        <v>91</v>
      </c>
      <c r="C29" s="2">
        <v>2.5655484720781375E-2</v>
      </c>
      <c r="D29" s="2">
        <v>1</v>
      </c>
      <c r="E29" s="2">
        <v>0.35057851779854582</v>
      </c>
      <c r="F29" s="2">
        <v>0.33472426368519365</v>
      </c>
      <c r="G29" s="2">
        <v>0.30043689302685178</v>
      </c>
      <c r="H29" s="2">
        <v>0.64103585156371168</v>
      </c>
      <c r="J29" s="2">
        <f t="shared" si="0"/>
        <v>0.44207183513251408</v>
      </c>
      <c r="L29" s="2">
        <v>0.58793268971924462</v>
      </c>
      <c r="M29" s="2">
        <v>0.44207183513251408</v>
      </c>
      <c r="N29" s="2">
        <v>0.20539946153243502</v>
      </c>
    </row>
    <row r="30" spans="1:14">
      <c r="A30" t="s">
        <v>92</v>
      </c>
      <c r="C30" s="2">
        <v>0.97434451527921861</v>
      </c>
      <c r="D30" s="2">
        <v>0</v>
      </c>
      <c r="E30" s="2">
        <v>0.64942148220145424</v>
      </c>
      <c r="F30" s="2">
        <v>0.6652757363148063</v>
      </c>
      <c r="G30" s="2">
        <v>0.69956310697314827</v>
      </c>
      <c r="H30" s="2">
        <v>0.35896414843628832</v>
      </c>
      <c r="J30" s="2">
        <f t="shared" si="0"/>
        <v>0.55792816486748598</v>
      </c>
      <c r="L30" s="2">
        <v>0.34910464413177938</v>
      </c>
      <c r="M30" s="2">
        <v>0.55792816486748598</v>
      </c>
      <c r="N30" s="2">
        <v>0.62793387180089832</v>
      </c>
    </row>
    <row r="31" spans="1:14">
      <c r="A31" t="s">
        <v>93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J31" s="2">
        <f t="shared" si="0"/>
        <v>0</v>
      </c>
      <c r="L31" s="2">
        <v>0</v>
      </c>
      <c r="M31" s="2">
        <v>0</v>
      </c>
      <c r="N31" s="2">
        <v>0</v>
      </c>
    </row>
    <row r="33" spans="1:14">
      <c r="A33" t="s">
        <v>96</v>
      </c>
      <c r="C33" s="23">
        <v>72828437</v>
      </c>
      <c r="D33" s="23">
        <v>61852548</v>
      </c>
      <c r="E33" s="23">
        <v>63796670</v>
      </c>
      <c r="F33" s="23">
        <v>53737736</v>
      </c>
      <c r="G33" s="23">
        <v>54156946</v>
      </c>
      <c r="H33" s="23">
        <v>51755220</v>
      </c>
      <c r="J33" s="23">
        <f t="shared" si="0"/>
        <v>59687926.166666664</v>
      </c>
      <c r="L33" s="23">
        <v>1568218517.6666667</v>
      </c>
      <c r="M33" s="23">
        <v>59687926.166666664</v>
      </c>
      <c r="N33" s="23">
        <v>17173059.666666668</v>
      </c>
    </row>
    <row r="34" spans="1:14">
      <c r="A34" t="s">
        <v>97</v>
      </c>
      <c r="C34" s="2">
        <v>0.81924772462163364</v>
      </c>
      <c r="D34" s="2">
        <v>0.87819815765714293</v>
      </c>
      <c r="E34" s="2">
        <v>0.78328683613110217</v>
      </c>
      <c r="F34" s="2">
        <v>1.1073330182722996</v>
      </c>
      <c r="G34" s="2">
        <v>0.79953100937412525</v>
      </c>
      <c r="H34" s="2">
        <v>0.79807987290943805</v>
      </c>
      <c r="I34" s="2"/>
      <c r="J34" s="2">
        <f t="shared" si="0"/>
        <v>0.86427943649429029</v>
      </c>
      <c r="K34" s="2"/>
      <c r="L34" s="2">
        <v>0.63692615268163399</v>
      </c>
      <c r="M34" s="2">
        <v>0.86427943649429029</v>
      </c>
      <c r="N34" s="2">
        <v>0.64888477946809464</v>
      </c>
    </row>
    <row r="36" spans="1:14">
      <c r="A36" t="s">
        <v>107</v>
      </c>
      <c r="C36" s="23">
        <v>76724842</v>
      </c>
      <c r="D36" s="23">
        <v>63923518</v>
      </c>
      <c r="E36" s="23">
        <v>70529949</v>
      </c>
      <c r="F36" s="23">
        <v>71699833</v>
      </c>
      <c r="G36" s="23">
        <v>57002016</v>
      </c>
      <c r="H36" s="23">
        <v>56025509</v>
      </c>
      <c r="J36" s="23">
        <f t="shared" si="0"/>
        <v>65984277.833333336</v>
      </c>
      <c r="L36" s="23">
        <v>2045632087.5</v>
      </c>
      <c r="M36" s="23">
        <v>65984277.833333336</v>
      </c>
      <c r="N36" s="23">
        <v>18360407.166666668</v>
      </c>
    </row>
    <row r="37" spans="1:14">
      <c r="A37" t="s">
        <v>105</v>
      </c>
      <c r="C37" s="2">
        <v>5.9646887249373545E-2</v>
      </c>
      <c r="D37" s="2">
        <v>-4.4218764680629748E-2</v>
      </c>
      <c r="E37" s="2">
        <v>9.493354376308992E-2</v>
      </c>
      <c r="F37" s="2">
        <v>1.882710103383365E-4</v>
      </c>
      <c r="G37" s="2">
        <v>-1.5951979663315768E-2</v>
      </c>
      <c r="H37" s="2">
        <v>-4.7160820975316799E-2</v>
      </c>
      <c r="I37" s="2"/>
      <c r="J37" s="2">
        <f t="shared" si="0"/>
        <v>7.9061894505899153E-3</v>
      </c>
      <c r="K37" s="2"/>
      <c r="L37" s="2">
        <v>0.17106619895017627</v>
      </c>
      <c r="M37" s="2">
        <v>7.9061894505899153E-3</v>
      </c>
      <c r="N37" s="2">
        <v>4.9185095650502121E-3</v>
      </c>
    </row>
    <row r="38" spans="1:14">
      <c r="A38" t="s">
        <v>100</v>
      </c>
      <c r="C38" s="2">
        <v>5.4529718027962831E-2</v>
      </c>
      <c r="D38" s="2">
        <v>8.0759807368549402E-2</v>
      </c>
      <c r="E38" s="2">
        <v>5.6084671208255089E-2</v>
      </c>
      <c r="F38" s="2">
        <v>4.8047280668003789E-2</v>
      </c>
      <c r="G38" s="2">
        <v>4.0721384310337373E-2</v>
      </c>
      <c r="H38" s="2">
        <v>0.12499186754376475</v>
      </c>
      <c r="I38" s="2"/>
      <c r="J38" s="2">
        <f t="shared" si="0"/>
        <v>6.7522454854478872E-2</v>
      </c>
      <c r="K38" s="2"/>
      <c r="L38" s="2">
        <v>0.2356754276056503</v>
      </c>
      <c r="M38" s="2">
        <v>6.7522454854478872E-2</v>
      </c>
      <c r="N38" s="2">
        <v>8.4509311082777108E-2</v>
      </c>
    </row>
    <row r="39" spans="1:14">
      <c r="A39" t="s">
        <v>102</v>
      </c>
      <c r="C39" s="2">
        <v>0.11284603231897174</v>
      </c>
      <c r="D39" s="2">
        <v>8.6403895980818823E-2</v>
      </c>
      <c r="E39" s="2">
        <v>0.23568000878605486</v>
      </c>
      <c r="F39" s="2">
        <v>0.13165953956963888</v>
      </c>
      <c r="G39" s="2">
        <v>0.15584766335281897</v>
      </c>
      <c r="H39" s="2">
        <v>0.1014923755534287</v>
      </c>
      <c r="I39" s="2"/>
      <c r="J39" s="2">
        <f t="shared" si="0"/>
        <v>0.13732158592695531</v>
      </c>
      <c r="K39" s="2"/>
      <c r="L39" s="2">
        <v>0.20268718090652058</v>
      </c>
      <c r="M39" s="2">
        <v>0.13732158592695531</v>
      </c>
      <c r="N39" s="2">
        <v>0.31089982898969215</v>
      </c>
    </row>
    <row r="40" spans="1:14">
      <c r="A40" t="s">
        <v>103</v>
      </c>
      <c r="C40" s="2">
        <v>0.15510104276265568</v>
      </c>
      <c r="D40" s="2">
        <v>7.4090102487788607E-4</v>
      </c>
      <c r="E40" s="2">
        <v>9.3724979157435662E-2</v>
      </c>
      <c r="F40" s="2">
        <v>3.3397790480209348E-2</v>
      </c>
      <c r="G40" s="2">
        <v>0.14995092454273898</v>
      </c>
      <c r="H40" s="2">
        <v>0.11312871784886416</v>
      </c>
      <c r="I40" s="2"/>
      <c r="J40" s="2">
        <f t="shared" si="0"/>
        <v>9.100739263613028E-2</v>
      </c>
      <c r="K40" s="2"/>
      <c r="L40" s="2">
        <v>0.10346161297257907</v>
      </c>
      <c r="M40" s="2">
        <v>9.100739263613028E-2</v>
      </c>
      <c r="N40" s="2">
        <v>0.11450341088014744</v>
      </c>
    </row>
    <row r="41" spans="1:14">
      <c r="A41" t="s">
        <v>104</v>
      </c>
      <c r="C41" s="2">
        <v>0.61787631964103618</v>
      </c>
      <c r="D41" s="2">
        <v>0.87631416030638365</v>
      </c>
      <c r="E41" s="2">
        <v>0.51957679708516447</v>
      </c>
      <c r="F41" s="2">
        <v>0.78670711827180961</v>
      </c>
      <c r="G41" s="2">
        <v>0.66943200745742049</v>
      </c>
      <c r="H41" s="2">
        <v>0.70754786002925918</v>
      </c>
      <c r="I41" s="2"/>
      <c r="J41" s="2">
        <f t="shared" si="0"/>
        <v>0.69624237713184556</v>
      </c>
      <c r="K41" s="2"/>
      <c r="L41" s="2">
        <v>0.28710957956507382</v>
      </c>
      <c r="M41" s="2">
        <v>0.69624237713184556</v>
      </c>
      <c r="N41" s="2">
        <v>0.48516893948233308</v>
      </c>
    </row>
    <row r="42" spans="1:14">
      <c r="A42" t="s">
        <v>101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>
      <c r="A43" t="s">
        <v>106</v>
      </c>
      <c r="C43" s="2">
        <v>1</v>
      </c>
      <c r="D43" s="2">
        <v>1</v>
      </c>
      <c r="E43" s="2">
        <v>1</v>
      </c>
      <c r="F43" s="2">
        <v>1</v>
      </c>
      <c r="G43" s="2">
        <v>1</v>
      </c>
      <c r="H43" s="2">
        <v>1</v>
      </c>
      <c r="I43" s="2"/>
      <c r="J43" s="2">
        <f t="shared" si="0"/>
        <v>1</v>
      </c>
      <c r="K43" s="2"/>
      <c r="L43" s="2">
        <v>1</v>
      </c>
      <c r="M43" s="2">
        <v>1</v>
      </c>
      <c r="N43" s="2">
        <v>1</v>
      </c>
    </row>
  </sheetData>
  <pageMargins left="0.7" right="0.7" top="0.75" bottom="0.75" header="0.3" footer="0.3"/>
  <pageSetup scale="30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43"/>
  <sheetViews>
    <sheetView workbookViewId="0">
      <selection activeCell="M6" sqref="M6"/>
    </sheetView>
  </sheetViews>
  <sheetFormatPr defaultRowHeight="15"/>
  <cols>
    <col min="1" max="1" width="56.42578125" customWidth="1"/>
    <col min="2" max="2" width="2.28515625" customWidth="1"/>
    <col min="3" max="8" width="12.7109375" style="33" customWidth="1"/>
    <col min="9" max="9" width="1.5703125" style="33" customWidth="1"/>
    <col min="10" max="10" width="15.5703125" style="33" customWidth="1"/>
    <col min="11" max="11" width="1.42578125" style="33" customWidth="1"/>
    <col min="12" max="12" width="14.85546875" style="33" customWidth="1"/>
    <col min="13" max="13" width="18" style="33" customWidth="1"/>
    <col min="14" max="14" width="16.7109375" style="33" customWidth="1"/>
  </cols>
  <sheetData>
    <row r="1" spans="1:14">
      <c r="A1" s="22" t="s">
        <v>130</v>
      </c>
    </row>
    <row r="2" spans="1:14">
      <c r="A2" s="22" t="s">
        <v>0</v>
      </c>
    </row>
    <row r="3" spans="1:14">
      <c r="A3" s="22" t="s">
        <v>131</v>
      </c>
    </row>
    <row r="4" spans="1:14">
      <c r="A4" s="22" t="s">
        <v>132</v>
      </c>
    </row>
    <row r="6" spans="1:14" s="21" customFormat="1" ht="46.5">
      <c r="A6" s="26" t="s">
        <v>129</v>
      </c>
      <c r="C6" s="5" t="s">
        <v>7</v>
      </c>
      <c r="D6" s="5" t="s">
        <v>8</v>
      </c>
      <c r="E6" s="5" t="s">
        <v>109</v>
      </c>
      <c r="F6" s="5" t="s">
        <v>9</v>
      </c>
      <c r="G6" s="5" t="s">
        <v>110</v>
      </c>
      <c r="H6" s="5" t="s">
        <v>10</v>
      </c>
      <c r="I6" s="5"/>
      <c r="J6" s="27" t="s">
        <v>128</v>
      </c>
      <c r="K6" s="27"/>
      <c r="L6" s="27" t="s">
        <v>127</v>
      </c>
      <c r="M6" s="27" t="s">
        <v>138</v>
      </c>
      <c r="N6" s="27" t="s">
        <v>128</v>
      </c>
    </row>
    <row r="7" spans="1:14">
      <c r="A7" s="22" t="s">
        <v>11</v>
      </c>
      <c r="C7" s="33">
        <v>45</v>
      </c>
      <c r="D7" s="33">
        <v>46</v>
      </c>
      <c r="E7" s="33">
        <v>47</v>
      </c>
      <c r="F7" s="33">
        <v>48</v>
      </c>
      <c r="G7" s="33">
        <v>49</v>
      </c>
      <c r="H7" s="33">
        <v>50</v>
      </c>
      <c r="L7" s="28" t="s">
        <v>133</v>
      </c>
      <c r="M7" s="28" t="s">
        <v>133</v>
      </c>
      <c r="N7" s="28" t="s">
        <v>133</v>
      </c>
    </row>
    <row r="8" spans="1:14">
      <c r="A8" s="22"/>
    </row>
    <row r="9" spans="1:14" s="30" customFormat="1">
      <c r="A9" s="29" t="s">
        <v>137</v>
      </c>
      <c r="C9" s="31">
        <v>21.873000000000001</v>
      </c>
      <c r="D9" s="31">
        <v>21.021999999999998</v>
      </c>
      <c r="E9" s="31">
        <v>19.768999999999998</v>
      </c>
      <c r="F9" s="31">
        <v>19.59</v>
      </c>
      <c r="G9" s="31">
        <v>19.376000000000001</v>
      </c>
      <c r="H9" s="31">
        <v>18.86</v>
      </c>
      <c r="I9" s="32"/>
      <c r="J9" s="31">
        <f>SUM(C9:H9)/6</f>
        <v>20.081666666666667</v>
      </c>
      <c r="K9" s="31"/>
      <c r="L9" s="31">
        <v>1582.5829999999999</v>
      </c>
      <c r="M9" s="31">
        <v>59.986999999999995</v>
      </c>
      <c r="N9" s="31">
        <v>20.081666666666667</v>
      </c>
    </row>
    <row r="10" spans="1:14">
      <c r="L10" s="23"/>
    </row>
    <row r="11" spans="1:14">
      <c r="A11" s="3" t="s">
        <v>134</v>
      </c>
      <c r="L11" s="23"/>
    </row>
    <row r="12" spans="1:14">
      <c r="L12" s="23"/>
    </row>
    <row r="13" spans="1:14">
      <c r="A13" t="s">
        <v>79</v>
      </c>
      <c r="C13" s="23">
        <v>11222325</v>
      </c>
      <c r="D13" s="23">
        <v>12726832.4</v>
      </c>
      <c r="E13" s="23">
        <v>4746113.7</v>
      </c>
      <c r="F13" s="23">
        <v>11432553</v>
      </c>
      <c r="G13" s="23">
        <v>7885062.7000000002</v>
      </c>
      <c r="H13" s="23">
        <v>13775124.5</v>
      </c>
      <c r="J13" s="23">
        <f t="shared" ref="J13:J43" si="0">SUM(C13:H13)/6</f>
        <v>10298001.883333333</v>
      </c>
      <c r="K13" s="23"/>
      <c r="L13" s="23">
        <v>942930185.39999998</v>
      </c>
      <c r="M13" s="23">
        <v>46113188.600000001</v>
      </c>
      <c r="N13" s="23">
        <v>10298001.883333333</v>
      </c>
    </row>
    <row r="14" spans="1:14">
      <c r="A14" t="s">
        <v>80</v>
      </c>
      <c r="C14" s="23">
        <v>898436.3</v>
      </c>
      <c r="D14" s="23">
        <v>252222</v>
      </c>
      <c r="E14" s="23">
        <v>407402.5</v>
      </c>
      <c r="F14" s="23">
        <v>1394535</v>
      </c>
      <c r="G14" s="23">
        <v>2073456</v>
      </c>
      <c r="H14" s="23">
        <v>116771.4</v>
      </c>
      <c r="J14" s="23">
        <f t="shared" si="0"/>
        <v>857137.20000000007</v>
      </c>
      <c r="K14" s="23"/>
      <c r="L14" s="23">
        <v>193711335.78333333</v>
      </c>
      <c r="M14" s="23">
        <v>5230968.6166666662</v>
      </c>
      <c r="N14" s="23">
        <v>857137.20000000007</v>
      </c>
    </row>
    <row r="15" spans="1:14">
      <c r="A15" t="s">
        <v>88</v>
      </c>
      <c r="C15" s="23">
        <v>12120761.300000001</v>
      </c>
      <c r="D15" s="23">
        <v>12979054.4</v>
      </c>
      <c r="E15" s="23">
        <v>5153516.2</v>
      </c>
      <c r="F15" s="23">
        <v>12827088</v>
      </c>
      <c r="G15" s="23">
        <v>9958518.6999999993</v>
      </c>
      <c r="H15" s="23">
        <v>13891895.9</v>
      </c>
      <c r="J15" s="23">
        <f t="shared" si="0"/>
        <v>11155139.083333334</v>
      </c>
      <c r="K15" s="23"/>
      <c r="L15" s="23">
        <v>1136641521.1833334</v>
      </c>
      <c r="M15" s="23">
        <v>51344157.216666669</v>
      </c>
      <c r="N15" s="23">
        <v>11155139.083333334</v>
      </c>
    </row>
    <row r="17" spans="1:14">
      <c r="A17" t="s">
        <v>81</v>
      </c>
      <c r="C17" s="2">
        <v>0.92587624838383698</v>
      </c>
      <c r="D17" s="2">
        <v>0.98056699723825802</v>
      </c>
      <c r="E17" s="2">
        <v>0.92094669266781393</v>
      </c>
      <c r="F17" s="2">
        <v>0.89128202753423069</v>
      </c>
      <c r="G17" s="2">
        <v>0.79179072084284996</v>
      </c>
      <c r="H17" s="2">
        <v>0.99159427907892683</v>
      </c>
      <c r="J17" s="2">
        <f t="shared" si="0"/>
        <v>0.9170094942909861</v>
      </c>
      <c r="K17" s="2"/>
      <c r="L17" s="2">
        <v>0.82063658961712482</v>
      </c>
      <c r="M17" s="2">
        <v>0.90059237078082488</v>
      </c>
      <c r="N17" s="2">
        <v>0.9170094942909861</v>
      </c>
    </row>
    <row r="18" spans="1:14">
      <c r="A18" t="s">
        <v>82</v>
      </c>
      <c r="C18" s="2">
        <v>7.4123751616162928E-2</v>
      </c>
      <c r="D18" s="2">
        <v>1.9433002761742025E-2</v>
      </c>
      <c r="E18" s="2">
        <v>7.9053307332186129E-2</v>
      </c>
      <c r="F18" s="2">
        <v>0.10871797246576932</v>
      </c>
      <c r="G18" s="2">
        <v>0.20820927915715015</v>
      </c>
      <c r="H18" s="2">
        <v>8.405720921073126E-3</v>
      </c>
      <c r="J18" s="2">
        <f t="shared" si="0"/>
        <v>8.2990505709013937E-2</v>
      </c>
      <c r="K18" s="2"/>
      <c r="L18" s="2">
        <v>0.17936341038287518</v>
      </c>
      <c r="M18" s="2">
        <v>9.9407629219175217E-2</v>
      </c>
      <c r="N18" s="2">
        <v>8.2990505709013937E-2</v>
      </c>
    </row>
    <row r="20" spans="1:14">
      <c r="A20" t="s">
        <v>83</v>
      </c>
      <c r="C20" s="23">
        <v>5498</v>
      </c>
      <c r="D20" s="23">
        <v>0</v>
      </c>
      <c r="E20" s="23">
        <v>222.5</v>
      </c>
      <c r="F20" s="23">
        <v>11523</v>
      </c>
      <c r="G20" s="23">
        <v>52202</v>
      </c>
      <c r="H20" s="23">
        <v>367.40000000000003</v>
      </c>
      <c r="J20" s="23">
        <f t="shared" si="0"/>
        <v>11635.483333333332</v>
      </c>
      <c r="K20" s="23"/>
      <c r="L20" s="23">
        <v>76120078.016666666</v>
      </c>
      <c r="M20" s="23">
        <v>206671.91666666666</v>
      </c>
      <c r="N20" s="23">
        <v>11635.483333333332</v>
      </c>
    </row>
    <row r="21" spans="1:14">
      <c r="A21" t="s">
        <v>84</v>
      </c>
      <c r="C21" s="2">
        <v>6.1195212170300772E-3</v>
      </c>
      <c r="D21" s="2">
        <v>0</v>
      </c>
      <c r="E21" s="2">
        <v>5.4614294217634899E-4</v>
      </c>
      <c r="F21" s="2">
        <v>8.2629693768890705E-3</v>
      </c>
      <c r="G21" s="2">
        <v>2.5176323973115419E-2</v>
      </c>
      <c r="H21" s="2">
        <v>3.1463183622017039E-3</v>
      </c>
      <c r="J21" s="2">
        <f t="shared" si="0"/>
        <v>7.2085459785687688E-3</v>
      </c>
      <c r="K21" s="2"/>
      <c r="L21" s="2">
        <v>0.4182701317403934</v>
      </c>
      <c r="M21" s="2">
        <v>0.17986591258895582</v>
      </c>
      <c r="N21" s="2">
        <v>7.2085459785687688E-3</v>
      </c>
    </row>
    <row r="22" spans="1:14">
      <c r="A22" t="s">
        <v>85</v>
      </c>
      <c r="C22" s="2">
        <v>4.5360187070097647E-4</v>
      </c>
      <c r="D22" s="2">
        <v>0</v>
      </c>
      <c r="E22" s="2">
        <v>4.3174405855171272E-5</v>
      </c>
      <c r="F22" s="2">
        <v>8.9833327720212103E-4</v>
      </c>
      <c r="G22" s="2">
        <v>5.2419442662692394E-3</v>
      </c>
      <c r="H22" s="2">
        <v>2.6447074081515397E-5</v>
      </c>
      <c r="J22" s="2">
        <f t="shared" si="0"/>
        <v>1.1105834823515038E-3</v>
      </c>
      <c r="K22" s="2"/>
      <c r="L22" s="2">
        <v>8.1307112650445476E-2</v>
      </c>
      <c r="M22" s="2">
        <v>3.973456344270705E-3</v>
      </c>
      <c r="N22" s="2">
        <v>1.1105834823515038E-3</v>
      </c>
    </row>
    <row r="24" spans="1:14">
      <c r="A24" t="s">
        <v>89</v>
      </c>
      <c r="C24" s="23">
        <v>8399028</v>
      </c>
      <c r="D24" s="23">
        <v>10972562.5</v>
      </c>
      <c r="E24" s="23">
        <v>3787809.3</v>
      </c>
      <c r="F24" s="23">
        <v>8584565.0999999996</v>
      </c>
      <c r="G24" s="23">
        <v>5247570.5</v>
      </c>
      <c r="H24" s="23">
        <v>12499538.4</v>
      </c>
      <c r="J24" s="23">
        <f t="shared" si="0"/>
        <v>8248512.2999999998</v>
      </c>
      <c r="K24" s="23"/>
      <c r="L24" s="23">
        <v>434742737.68333334</v>
      </c>
      <c r="M24" s="23">
        <v>39574874.516666673</v>
      </c>
      <c r="N24" s="23">
        <v>8248512.2999999998</v>
      </c>
    </row>
    <row r="25" spans="1:14">
      <c r="A25" t="s">
        <v>86</v>
      </c>
      <c r="C25" s="2">
        <v>0.74842138326950969</v>
      </c>
      <c r="D25" s="2">
        <v>0.86215973897794074</v>
      </c>
      <c r="E25" s="2">
        <v>0.79808650601859787</v>
      </c>
      <c r="F25" s="2">
        <v>0.75088784631044347</v>
      </c>
      <c r="G25" s="2">
        <v>0.66550777078792278</v>
      </c>
      <c r="H25" s="2">
        <v>0.90739930517506395</v>
      </c>
      <c r="J25" s="2">
        <f t="shared" si="0"/>
        <v>0.78874375842324651</v>
      </c>
      <c r="K25" s="2"/>
      <c r="L25" s="2">
        <v>0.38629959170958722</v>
      </c>
      <c r="M25" s="2">
        <v>0.85662898931287168</v>
      </c>
      <c r="N25" s="2">
        <v>0.78874375842324651</v>
      </c>
    </row>
    <row r="26" spans="1:14">
      <c r="A26" t="s">
        <v>87</v>
      </c>
      <c r="C26" s="2">
        <v>0.69294558255181538</v>
      </c>
      <c r="D26" s="2">
        <v>0.84540538638931972</v>
      </c>
      <c r="E26" s="2">
        <v>0.73499512818063906</v>
      </c>
      <c r="F26" s="2">
        <v>0.66925284211038383</v>
      </c>
      <c r="G26" s="2">
        <v>0.52694287755868752</v>
      </c>
      <c r="H26" s="2">
        <v>0.89977195985178671</v>
      </c>
      <c r="J26" s="2">
        <f t="shared" si="0"/>
        <v>0.72821896277377196</v>
      </c>
      <c r="K26" s="2"/>
      <c r="L26" s="2">
        <v>0.32428923331738968</v>
      </c>
      <c r="M26" s="2">
        <v>0.77314071503537474</v>
      </c>
      <c r="N26" s="2">
        <v>0.72821896277377196</v>
      </c>
    </row>
    <row r="27" spans="1:14">
      <c r="J27" s="2"/>
      <c r="K27" s="2"/>
      <c r="N27" s="2"/>
    </row>
    <row r="28" spans="1:14">
      <c r="A28" t="s">
        <v>90</v>
      </c>
      <c r="C28" s="2">
        <v>0</v>
      </c>
      <c r="D28" s="2" t="s">
        <v>113</v>
      </c>
      <c r="E28" s="2">
        <v>0</v>
      </c>
      <c r="F28" s="2">
        <v>0</v>
      </c>
      <c r="G28" s="2">
        <v>0</v>
      </c>
      <c r="H28" s="2">
        <v>0</v>
      </c>
      <c r="J28" s="2">
        <f t="shared" si="0"/>
        <v>0</v>
      </c>
      <c r="K28" s="2"/>
      <c r="L28" s="2">
        <v>6.296266614897604E-2</v>
      </c>
      <c r="M28" s="2">
        <v>0</v>
      </c>
      <c r="N28" s="2">
        <v>0</v>
      </c>
    </row>
    <row r="29" spans="1:14">
      <c r="A29" t="s">
        <v>91</v>
      </c>
      <c r="C29" s="2">
        <v>0.18584356819650938</v>
      </c>
      <c r="D29" s="2" t="s">
        <v>113</v>
      </c>
      <c r="E29" s="2">
        <v>0</v>
      </c>
      <c r="F29" s="2">
        <v>0</v>
      </c>
      <c r="G29" s="2">
        <v>4.6553200998100633E-2</v>
      </c>
      <c r="H29" s="2">
        <v>1</v>
      </c>
      <c r="J29" s="2">
        <f t="shared" si="0"/>
        <v>0.20539946153243502</v>
      </c>
      <c r="K29" s="2"/>
      <c r="L29" s="2">
        <v>0.58793268971924462</v>
      </c>
      <c r="M29" s="2">
        <v>0.44207183513251408</v>
      </c>
      <c r="N29" s="2">
        <v>0.20539946153243502</v>
      </c>
    </row>
    <row r="30" spans="1:14">
      <c r="A30" t="s">
        <v>92</v>
      </c>
      <c r="C30" s="2">
        <v>0.81415643180349062</v>
      </c>
      <c r="D30" s="2" t="s">
        <v>113</v>
      </c>
      <c r="E30" s="2">
        <v>1</v>
      </c>
      <c r="F30" s="2">
        <v>1</v>
      </c>
      <c r="G30" s="2">
        <v>0.95344679900189933</v>
      </c>
      <c r="H30" s="2">
        <v>0</v>
      </c>
      <c r="J30" s="2">
        <f t="shared" si="0"/>
        <v>0.62793387180089832</v>
      </c>
      <c r="K30" s="2"/>
      <c r="L30" s="2">
        <v>0.34910464413177938</v>
      </c>
      <c r="M30" s="2">
        <v>0.55792816486748598</v>
      </c>
      <c r="N30" s="2">
        <v>0.62793387180089832</v>
      </c>
    </row>
    <row r="31" spans="1:14">
      <c r="A31" t="s">
        <v>93</v>
      </c>
      <c r="C31" s="2">
        <v>0</v>
      </c>
      <c r="D31" s="2" t="s">
        <v>113</v>
      </c>
      <c r="E31" s="2">
        <v>0</v>
      </c>
      <c r="F31" s="2">
        <v>0</v>
      </c>
      <c r="G31" s="2">
        <v>0</v>
      </c>
      <c r="H31" s="2">
        <v>0</v>
      </c>
      <c r="J31" s="2">
        <f t="shared" si="0"/>
        <v>0</v>
      </c>
      <c r="K31" s="2"/>
      <c r="L31" s="2">
        <v>0</v>
      </c>
      <c r="M31" s="2">
        <v>0</v>
      </c>
      <c r="N31" s="2">
        <v>0</v>
      </c>
    </row>
    <row r="33" spans="1:14">
      <c r="A33" t="s">
        <v>96</v>
      </c>
      <c r="C33" s="23">
        <v>20464235</v>
      </c>
      <c r="D33" s="23">
        <v>21139117</v>
      </c>
      <c r="E33" s="23">
        <v>8180211</v>
      </c>
      <c r="F33" s="23">
        <v>18118713</v>
      </c>
      <c r="G33" s="23">
        <v>16532102</v>
      </c>
      <c r="H33" s="23">
        <v>18603980</v>
      </c>
      <c r="J33" s="23">
        <f t="shared" si="0"/>
        <v>17173059.666666668</v>
      </c>
      <c r="K33" s="23"/>
      <c r="L33" s="23">
        <v>1568218517.6666667</v>
      </c>
      <c r="M33" s="23">
        <v>59687926.166666664</v>
      </c>
      <c r="N33" s="23">
        <v>17173059.666666668</v>
      </c>
    </row>
    <row r="34" spans="1:14">
      <c r="A34" t="s">
        <v>97</v>
      </c>
      <c r="C34" s="2">
        <v>0.5922899781008184</v>
      </c>
      <c r="D34" s="2">
        <v>0.61398280732350363</v>
      </c>
      <c r="E34" s="2">
        <v>0.62999795482048082</v>
      </c>
      <c r="F34" s="2">
        <v>0.70794697173027687</v>
      </c>
      <c r="G34" s="2">
        <v>0.60237462241643558</v>
      </c>
      <c r="H34" s="2">
        <v>0.74671634241705276</v>
      </c>
      <c r="J34" s="2">
        <f t="shared" si="0"/>
        <v>0.64888477946809464</v>
      </c>
      <c r="K34" s="2"/>
      <c r="L34" s="2">
        <v>0.63692615268163399</v>
      </c>
      <c r="M34" s="2">
        <v>0.86427943649429029</v>
      </c>
      <c r="N34" s="2">
        <v>0.64888477946809464</v>
      </c>
    </row>
    <row r="36" spans="1:14">
      <c r="A36" t="s">
        <v>107</v>
      </c>
      <c r="C36" s="23">
        <v>22134258</v>
      </c>
      <c r="D36" s="23">
        <v>21058881</v>
      </c>
      <c r="E36" s="23">
        <v>8562039</v>
      </c>
      <c r="F36" s="23">
        <v>19938974</v>
      </c>
      <c r="G36" s="23">
        <v>19859402</v>
      </c>
      <c r="H36" s="23">
        <v>18608889</v>
      </c>
      <c r="J36" s="23">
        <f t="shared" si="0"/>
        <v>18360407.166666668</v>
      </c>
      <c r="K36" s="23"/>
      <c r="L36" s="23">
        <v>2045632087.5</v>
      </c>
      <c r="M36" s="23">
        <v>65984277.833333336</v>
      </c>
      <c r="N36" s="23">
        <v>18360407.166666668</v>
      </c>
    </row>
    <row r="37" spans="1:14">
      <c r="A37" t="s">
        <v>105</v>
      </c>
      <c r="C37" s="2">
        <v>6.4165692836868531E-3</v>
      </c>
      <c r="D37" s="2">
        <v>-5.404655641484464E-3</v>
      </c>
      <c r="E37" s="2">
        <v>4.177626380818868E-3</v>
      </c>
      <c r="F37" s="2">
        <v>3.5253569215748012E-3</v>
      </c>
      <c r="G37" s="2">
        <v>2.7787442945160182E-2</v>
      </c>
      <c r="H37" s="2">
        <v>-6.9912824994549649E-3</v>
      </c>
      <c r="I37" s="2"/>
      <c r="J37" s="2">
        <f t="shared" si="0"/>
        <v>4.9185095650502121E-3</v>
      </c>
      <c r="K37" s="2"/>
      <c r="L37" s="2">
        <v>0.17106619895017627</v>
      </c>
      <c r="M37" s="2">
        <v>7.9061894505899153E-3</v>
      </c>
      <c r="N37" s="2">
        <v>4.9185095650502121E-3</v>
      </c>
    </row>
    <row r="38" spans="1:14">
      <c r="A38" t="s">
        <v>100</v>
      </c>
      <c r="C38" s="2">
        <v>2.3131428214128523E-2</v>
      </c>
      <c r="D38" s="2">
        <v>0.13799470161781149</v>
      </c>
      <c r="E38" s="2">
        <v>0.1052520316714278</v>
      </c>
      <c r="F38" s="2">
        <v>5.1407860805676359E-2</v>
      </c>
      <c r="G38" s="2">
        <v>0.15365412312012214</v>
      </c>
      <c r="H38" s="2">
        <v>3.5615721067496289E-2</v>
      </c>
      <c r="I38" s="2"/>
      <c r="J38" s="2">
        <f t="shared" si="0"/>
        <v>8.4509311082777108E-2</v>
      </c>
      <c r="K38" s="2"/>
      <c r="L38" s="2">
        <v>0.2356754276056503</v>
      </c>
      <c r="M38" s="2">
        <v>6.7522454854478872E-2</v>
      </c>
      <c r="N38" s="2">
        <v>8.4509311082777108E-2</v>
      </c>
    </row>
    <row r="39" spans="1:14">
      <c r="A39" t="s">
        <v>102</v>
      </c>
      <c r="C39" s="2">
        <v>0.4830412205369613</v>
      </c>
      <c r="D39" s="2">
        <v>0.25246009035332884</v>
      </c>
      <c r="E39" s="2">
        <v>0.28592558384749239</v>
      </c>
      <c r="F39" s="2">
        <v>0.30543321837924059</v>
      </c>
      <c r="G39" s="2">
        <v>0.41949833131934183</v>
      </c>
      <c r="H39" s="2">
        <v>0.1190405295017881</v>
      </c>
      <c r="I39" s="2"/>
      <c r="J39" s="2">
        <f t="shared" si="0"/>
        <v>0.31089982898969215</v>
      </c>
      <c r="K39" s="2"/>
      <c r="L39" s="2">
        <v>0.20268718090652058</v>
      </c>
      <c r="M39" s="2">
        <v>0.13732158592695531</v>
      </c>
      <c r="N39" s="2">
        <v>0.31089982898969215</v>
      </c>
    </row>
    <row r="40" spans="1:14">
      <c r="A40" t="s">
        <v>103</v>
      </c>
      <c r="C40" s="2">
        <v>8.5667430098628108E-2</v>
      </c>
      <c r="D40" s="2">
        <v>8.7430191566209056E-2</v>
      </c>
      <c r="E40" s="2">
        <v>0.1282091800796516</v>
      </c>
      <c r="F40" s="2">
        <v>0.12185642049585901</v>
      </c>
      <c r="G40" s="2">
        <v>1.8592251670015037E-2</v>
      </c>
      <c r="H40" s="2">
        <v>0.24526499137052191</v>
      </c>
      <c r="I40" s="2"/>
      <c r="J40" s="2">
        <f t="shared" si="0"/>
        <v>0.11450341088014744</v>
      </c>
      <c r="K40" s="2"/>
      <c r="L40" s="2">
        <v>0.10346161297257907</v>
      </c>
      <c r="M40" s="2">
        <v>9.100739263613028E-2</v>
      </c>
      <c r="N40" s="2">
        <v>0.11450341088014744</v>
      </c>
    </row>
    <row r="41" spans="1:14">
      <c r="A41" t="s">
        <v>104</v>
      </c>
      <c r="C41" s="2">
        <v>0.40174335186659521</v>
      </c>
      <c r="D41" s="2">
        <v>0.52751967210413508</v>
      </c>
      <c r="E41" s="2">
        <v>0.47643557802060932</v>
      </c>
      <c r="F41" s="2">
        <v>0.51777714339764924</v>
      </c>
      <c r="G41" s="2">
        <v>0.38046785094536079</v>
      </c>
      <c r="H41" s="2">
        <v>0.60707004055964864</v>
      </c>
      <c r="I41" s="2"/>
      <c r="J41" s="2">
        <f t="shared" si="0"/>
        <v>0.48516893948233308</v>
      </c>
      <c r="K41" s="2"/>
      <c r="L41" s="2">
        <v>0.28710957956507382</v>
      </c>
      <c r="M41" s="2">
        <v>0.69624237713184556</v>
      </c>
      <c r="N41" s="2">
        <v>0.48516893948233308</v>
      </c>
    </row>
    <row r="42" spans="1:14">
      <c r="A42" t="s">
        <v>101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>
      <c r="A43" t="s">
        <v>106</v>
      </c>
      <c r="C43" s="2">
        <v>1</v>
      </c>
      <c r="D43" s="2">
        <v>1</v>
      </c>
      <c r="E43" s="2">
        <v>1</v>
      </c>
      <c r="F43" s="2">
        <v>1</v>
      </c>
      <c r="G43" s="2">
        <v>1</v>
      </c>
      <c r="H43" s="2">
        <v>1</v>
      </c>
      <c r="I43" s="2"/>
      <c r="J43" s="2">
        <f t="shared" si="0"/>
        <v>1</v>
      </c>
      <c r="K43" s="2"/>
      <c r="L43" s="2">
        <v>1</v>
      </c>
      <c r="M43" s="2">
        <v>1</v>
      </c>
      <c r="N43" s="2">
        <v>1</v>
      </c>
    </row>
  </sheetData>
  <pageMargins left="0.7" right="0.7" top="0.75" bottom="0.75" header="0.3" footer="0.3"/>
  <pageSetup scale="65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3:N101"/>
  <sheetViews>
    <sheetView topLeftCell="A62" workbookViewId="0">
      <selection activeCell="J84" sqref="J84"/>
    </sheetView>
  </sheetViews>
  <sheetFormatPr defaultRowHeight="15"/>
  <cols>
    <col min="1" max="1" width="54.85546875" customWidth="1"/>
    <col min="2" max="2" width="2" customWidth="1"/>
    <col min="3" max="3" width="10.85546875" style="1" customWidth="1"/>
    <col min="4" max="4" width="1.7109375" style="1" customWidth="1"/>
    <col min="5" max="5" width="20.140625" customWidth="1"/>
    <col min="6" max="6" width="1.5703125" customWidth="1"/>
    <col min="7" max="7" width="12.85546875" customWidth="1"/>
    <col min="8" max="8" width="1.5703125" customWidth="1"/>
    <col min="9" max="9" width="19.85546875" customWidth="1"/>
    <col min="10" max="10" width="21.42578125" customWidth="1"/>
    <col min="11" max="11" width="24.5703125" customWidth="1"/>
    <col min="12" max="12" width="20.7109375" customWidth="1"/>
    <col min="13" max="13" width="21.42578125" customWidth="1"/>
    <col min="14" max="14" width="23.85546875" customWidth="1"/>
    <col min="15" max="15" width="26.5703125" customWidth="1"/>
  </cols>
  <sheetData>
    <row r="3" spans="1:13">
      <c r="C3" s="1" t="s">
        <v>23</v>
      </c>
      <c r="E3" s="1" t="s">
        <v>17</v>
      </c>
      <c r="F3" s="1"/>
      <c r="G3" s="1"/>
      <c r="H3" s="1"/>
      <c r="I3" s="1" t="s">
        <v>18</v>
      </c>
      <c r="J3" s="1" t="s">
        <v>19</v>
      </c>
      <c r="K3" s="1" t="s">
        <v>20</v>
      </c>
      <c r="L3" s="1" t="s">
        <v>21</v>
      </c>
      <c r="M3" s="1" t="s">
        <v>22</v>
      </c>
    </row>
    <row r="4" spans="1:13">
      <c r="E4" s="1" t="s">
        <v>25</v>
      </c>
      <c r="F4" s="1"/>
      <c r="G4" s="1"/>
      <c r="H4" s="1"/>
      <c r="I4" s="1" t="s">
        <v>24</v>
      </c>
      <c r="J4" s="2">
        <v>0</v>
      </c>
      <c r="K4" s="2">
        <v>0.2</v>
      </c>
      <c r="L4" s="2">
        <v>0.5</v>
      </c>
      <c r="M4" s="2">
        <v>1</v>
      </c>
    </row>
    <row r="7" spans="1:13">
      <c r="A7" s="3" t="s">
        <v>26</v>
      </c>
    </row>
    <row r="9" spans="1:13">
      <c r="A9" t="s">
        <v>27</v>
      </c>
      <c r="C9" s="1">
        <v>34</v>
      </c>
      <c r="E9" s="13">
        <f>SUM(I9:M9)</f>
        <v>0</v>
      </c>
      <c r="F9" s="13"/>
      <c r="G9" s="13"/>
      <c r="H9" s="13"/>
      <c r="I9" s="13"/>
      <c r="J9" s="13"/>
      <c r="K9" s="13"/>
      <c r="L9" s="14"/>
      <c r="M9" s="13"/>
    </row>
    <row r="10" spans="1:13">
      <c r="A10" t="s">
        <v>28</v>
      </c>
      <c r="C10" s="1">
        <v>35</v>
      </c>
      <c r="E10" s="13">
        <f t="shared" ref="E10:E17" si="0">SUM(I10:M10)</f>
        <v>0</v>
      </c>
      <c r="F10" s="13"/>
      <c r="G10" s="13"/>
      <c r="H10" s="13"/>
      <c r="I10" s="13"/>
      <c r="J10" s="13"/>
      <c r="K10" s="13"/>
      <c r="L10" s="13"/>
      <c r="M10" s="13"/>
    </row>
    <row r="11" spans="1:13">
      <c r="A11" t="s">
        <v>29</v>
      </c>
      <c r="C11" s="1">
        <v>36</v>
      </c>
      <c r="E11" s="13">
        <f t="shared" si="0"/>
        <v>0</v>
      </c>
      <c r="F11" s="13"/>
      <c r="G11" s="13"/>
      <c r="H11" s="13"/>
      <c r="I11" s="13"/>
      <c r="J11" s="13"/>
      <c r="K11" s="13"/>
      <c r="L11" s="13"/>
      <c r="M11" s="13"/>
    </row>
    <row r="12" spans="1:13">
      <c r="A12" t="s">
        <v>76</v>
      </c>
      <c r="C12" s="1">
        <v>37</v>
      </c>
      <c r="E12" s="13">
        <f t="shared" si="0"/>
        <v>0</v>
      </c>
      <c r="F12" s="13"/>
      <c r="G12" s="13"/>
      <c r="H12" s="13"/>
      <c r="I12" s="14"/>
      <c r="J12" s="13"/>
      <c r="K12" s="13"/>
      <c r="L12" s="14"/>
      <c r="M12" s="13"/>
    </row>
    <row r="13" spans="1:13">
      <c r="A13" t="s">
        <v>30</v>
      </c>
      <c r="C13" s="1">
        <v>38</v>
      </c>
      <c r="E13" s="13">
        <f t="shared" si="0"/>
        <v>0</v>
      </c>
      <c r="F13" s="13"/>
      <c r="G13" s="13"/>
      <c r="H13" s="13"/>
      <c r="I13" s="13"/>
      <c r="J13" s="13"/>
      <c r="K13" s="13"/>
      <c r="L13" s="13"/>
      <c r="M13" s="13"/>
    </row>
    <row r="14" spans="1:13">
      <c r="A14" t="s">
        <v>31</v>
      </c>
      <c r="C14" s="1">
        <v>39</v>
      </c>
      <c r="E14" s="13">
        <f t="shared" si="0"/>
        <v>0</v>
      </c>
      <c r="F14" s="13"/>
      <c r="G14" s="13"/>
      <c r="H14" s="13"/>
      <c r="I14" s="13"/>
      <c r="J14" s="13"/>
      <c r="K14" s="13"/>
      <c r="L14" s="13"/>
      <c r="M14" s="13"/>
    </row>
    <row r="15" spans="1:13">
      <c r="A15" t="s">
        <v>32</v>
      </c>
      <c r="C15" s="1">
        <v>40</v>
      </c>
      <c r="E15" s="13">
        <f t="shared" si="0"/>
        <v>0</v>
      </c>
      <c r="F15" s="13"/>
      <c r="G15" s="13"/>
      <c r="H15" s="13"/>
      <c r="I15" s="13"/>
      <c r="J15" s="14"/>
      <c r="K15" s="14"/>
      <c r="L15" s="14"/>
      <c r="M15" s="14"/>
    </row>
    <row r="16" spans="1:13">
      <c r="A16" t="s">
        <v>33</v>
      </c>
      <c r="C16" s="1">
        <v>41</v>
      </c>
      <c r="E16" s="13">
        <f t="shared" si="0"/>
        <v>0</v>
      </c>
      <c r="F16" s="13"/>
      <c r="G16" s="13"/>
      <c r="H16" s="13"/>
      <c r="I16" s="13"/>
      <c r="J16" s="13"/>
      <c r="K16" s="13"/>
      <c r="L16" s="13"/>
      <c r="M16" s="13"/>
    </row>
    <row r="17" spans="1:13">
      <c r="A17" t="s">
        <v>34</v>
      </c>
      <c r="C17" s="1">
        <v>42</v>
      </c>
      <c r="E17" s="13">
        <f t="shared" si="0"/>
        <v>0</v>
      </c>
      <c r="F17" s="13"/>
      <c r="G17" s="13"/>
      <c r="H17" s="13"/>
      <c r="I17" s="13"/>
      <c r="J17" s="13"/>
      <c r="K17" s="13"/>
      <c r="L17" s="13"/>
      <c r="M17" s="13"/>
    </row>
    <row r="18" spans="1:13">
      <c r="A18" t="s">
        <v>35</v>
      </c>
      <c r="C18" s="1">
        <v>43</v>
      </c>
      <c r="E18" s="13">
        <f>SUM(E9:E14,E16:E17)-E15</f>
        <v>0</v>
      </c>
      <c r="F18" s="13">
        <f t="shared" ref="F18:I18" si="1">SUM(F9:F14,F16:F17)-F15</f>
        <v>0</v>
      </c>
      <c r="G18" s="13" t="s">
        <v>77</v>
      </c>
      <c r="H18" s="13" t="s">
        <v>77</v>
      </c>
      <c r="I18" s="13">
        <f t="shared" si="1"/>
        <v>0</v>
      </c>
      <c r="J18" s="13">
        <f t="shared" ref="J18" si="2">SUM(J9:J14,J16:J17)-J15</f>
        <v>0</v>
      </c>
      <c r="K18" s="13">
        <f t="shared" ref="K18" si="3">SUM(K9:K14,K16:K17)-K15</f>
        <v>0</v>
      </c>
      <c r="L18" s="13">
        <f t="shared" ref="L18" si="4">SUM(L9:L14,L16:L17)-L15</f>
        <v>0</v>
      </c>
      <c r="M18" s="13">
        <f t="shared" ref="M18" si="5">SUM(M9:M14,M16:M17)-M15</f>
        <v>0</v>
      </c>
    </row>
    <row r="20" spans="1:13">
      <c r="J20" s="131" t="s">
        <v>53</v>
      </c>
      <c r="K20" s="131"/>
      <c r="L20" s="131"/>
      <c r="M20" s="131"/>
    </row>
    <row r="21" spans="1:13">
      <c r="E21" s="1" t="s">
        <v>17</v>
      </c>
      <c r="F21" s="1"/>
      <c r="G21" s="1"/>
      <c r="H21" s="1"/>
      <c r="I21" s="1" t="s">
        <v>18</v>
      </c>
      <c r="J21" s="1" t="s">
        <v>19</v>
      </c>
      <c r="K21" s="1" t="s">
        <v>20</v>
      </c>
      <c r="L21" s="1" t="s">
        <v>21</v>
      </c>
      <c r="M21" s="1" t="s">
        <v>22</v>
      </c>
    </row>
    <row r="22" spans="1:13" ht="34.5">
      <c r="A22" s="3" t="s">
        <v>36</v>
      </c>
      <c r="E22" s="5" t="s">
        <v>54</v>
      </c>
      <c r="F22" s="1"/>
      <c r="G22" s="4" t="s">
        <v>51</v>
      </c>
      <c r="H22" s="1"/>
      <c r="I22" s="5" t="s">
        <v>52</v>
      </c>
      <c r="J22" s="2">
        <v>0</v>
      </c>
      <c r="K22" s="2">
        <v>0.2</v>
      </c>
      <c r="L22" s="2">
        <v>0.5</v>
      </c>
      <c r="M22" s="2">
        <v>1</v>
      </c>
    </row>
    <row r="24" spans="1:13">
      <c r="A24" t="s">
        <v>37</v>
      </c>
      <c r="C24" s="1">
        <v>44</v>
      </c>
      <c r="E24" s="13"/>
      <c r="G24" s="1" t="s">
        <v>55</v>
      </c>
      <c r="I24" s="13">
        <f>SUM(J24:M24)</f>
        <v>0</v>
      </c>
      <c r="J24" s="13"/>
      <c r="K24" s="13"/>
      <c r="L24" s="13"/>
      <c r="M24" s="13"/>
    </row>
    <row r="25" spans="1:13">
      <c r="A25" t="s">
        <v>38</v>
      </c>
      <c r="C25" s="1">
        <v>45</v>
      </c>
      <c r="E25" s="13"/>
      <c r="G25" s="7">
        <v>0.5</v>
      </c>
      <c r="I25" s="13">
        <f t="shared" ref="I25:I35" si="6">SUM(J25:M25)</f>
        <v>0</v>
      </c>
      <c r="J25" s="13"/>
      <c r="K25" s="13"/>
      <c r="L25" s="13"/>
      <c r="M25" s="13"/>
    </row>
    <row r="26" spans="1:13">
      <c r="A26" t="s">
        <v>39</v>
      </c>
      <c r="C26" s="1">
        <v>46</v>
      </c>
      <c r="E26" s="13"/>
      <c r="G26" s="7">
        <v>0.2</v>
      </c>
      <c r="I26" s="13">
        <f t="shared" si="6"/>
        <v>0</v>
      </c>
      <c r="J26" s="13"/>
      <c r="K26" s="13"/>
      <c r="L26" s="13"/>
      <c r="M26" s="13"/>
    </row>
    <row r="27" spans="1:13">
      <c r="A27" t="s">
        <v>40</v>
      </c>
      <c r="C27" s="1">
        <v>47</v>
      </c>
      <c r="E27" s="13"/>
      <c r="G27" s="7">
        <v>1</v>
      </c>
      <c r="I27" s="13">
        <f t="shared" si="6"/>
        <v>0</v>
      </c>
      <c r="J27" s="13"/>
      <c r="K27" s="13"/>
      <c r="L27" s="14"/>
      <c r="M27" s="13"/>
    </row>
    <row r="28" spans="1:13">
      <c r="A28" t="s">
        <v>41</v>
      </c>
      <c r="C28" s="1">
        <v>48</v>
      </c>
      <c r="E28" s="13"/>
      <c r="G28" s="7">
        <v>1</v>
      </c>
      <c r="I28" s="13">
        <f t="shared" si="6"/>
        <v>0</v>
      </c>
      <c r="J28" s="13"/>
      <c r="K28" s="13"/>
      <c r="L28" s="13"/>
      <c r="M28" s="13"/>
    </row>
    <row r="29" spans="1:13">
      <c r="A29" t="s">
        <v>42</v>
      </c>
      <c r="C29" s="1">
        <v>49</v>
      </c>
      <c r="E29" s="13"/>
      <c r="G29" s="7">
        <v>1</v>
      </c>
      <c r="I29" s="13">
        <f t="shared" si="6"/>
        <v>0</v>
      </c>
      <c r="J29" s="13"/>
      <c r="K29" s="13"/>
      <c r="L29" s="13"/>
      <c r="M29" s="13"/>
    </row>
    <row r="30" spans="1:13">
      <c r="A30" t="s">
        <v>43</v>
      </c>
      <c r="C30" s="1">
        <v>50</v>
      </c>
      <c r="E30" s="13"/>
      <c r="G30" s="1">
        <v>12.5</v>
      </c>
      <c r="I30" s="13">
        <f t="shared" si="6"/>
        <v>0</v>
      </c>
      <c r="J30" s="14"/>
      <c r="K30" s="14"/>
      <c r="L30" s="14"/>
      <c r="M30" s="13"/>
    </row>
    <row r="31" spans="1:13">
      <c r="A31" t="s">
        <v>44</v>
      </c>
      <c r="C31" s="1">
        <v>51</v>
      </c>
      <c r="E31" s="13"/>
      <c r="G31" s="7">
        <v>1</v>
      </c>
      <c r="I31" s="13">
        <f t="shared" si="6"/>
        <v>0</v>
      </c>
      <c r="J31" s="13"/>
      <c r="K31" s="13"/>
      <c r="L31" s="13"/>
      <c r="M31" s="13"/>
    </row>
    <row r="32" spans="1:13">
      <c r="A32" t="s">
        <v>45</v>
      </c>
      <c r="C32" s="1">
        <v>52</v>
      </c>
      <c r="E32" s="13"/>
      <c r="G32" s="7">
        <v>1</v>
      </c>
      <c r="I32" s="13">
        <f t="shared" si="6"/>
        <v>0</v>
      </c>
      <c r="J32" s="13"/>
      <c r="K32" s="13"/>
      <c r="L32" s="13"/>
      <c r="M32" s="13"/>
    </row>
    <row r="33" spans="1:13">
      <c r="A33" t="s">
        <v>46</v>
      </c>
      <c r="C33" s="1" t="s">
        <v>49</v>
      </c>
      <c r="E33" s="13"/>
      <c r="G33" s="7">
        <v>0.5</v>
      </c>
      <c r="I33" s="13">
        <f t="shared" si="6"/>
        <v>0</v>
      </c>
      <c r="J33" s="13"/>
      <c r="K33" s="13"/>
      <c r="L33" s="13"/>
      <c r="M33" s="13"/>
    </row>
    <row r="34" spans="1:13">
      <c r="A34" t="s">
        <v>47</v>
      </c>
      <c r="C34" s="1" t="s">
        <v>50</v>
      </c>
      <c r="E34" s="13"/>
      <c r="G34" s="7">
        <v>0.1</v>
      </c>
      <c r="I34" s="13">
        <f t="shared" si="6"/>
        <v>0</v>
      </c>
      <c r="J34" s="13"/>
      <c r="K34" s="13"/>
      <c r="L34" s="13"/>
      <c r="M34" s="13"/>
    </row>
    <row r="35" spans="1:13">
      <c r="A35" t="s">
        <v>48</v>
      </c>
      <c r="C35" s="1">
        <v>54</v>
      </c>
      <c r="E35" s="13"/>
      <c r="G35" s="1"/>
      <c r="I35" s="13">
        <f t="shared" si="6"/>
        <v>0</v>
      </c>
      <c r="J35" s="13"/>
      <c r="K35" s="13"/>
      <c r="L35" s="13"/>
      <c r="M35" s="14"/>
    </row>
    <row r="36" spans="1:13">
      <c r="G36" s="1"/>
      <c r="I36" s="13"/>
      <c r="J36" s="13"/>
      <c r="K36" s="13"/>
      <c r="L36" s="13"/>
      <c r="M36" s="13"/>
    </row>
    <row r="37" spans="1:13" s="8" customFormat="1">
      <c r="A37" s="8" t="s">
        <v>68</v>
      </c>
      <c r="C37" s="9"/>
      <c r="D37" s="9"/>
      <c r="G37" s="9"/>
      <c r="I37" s="15">
        <f>SUM(I24:I35)</f>
        <v>0</v>
      </c>
      <c r="J37" s="15">
        <f t="shared" ref="J37:M37" si="7">SUM(J24:J35)</f>
        <v>0</v>
      </c>
      <c r="K37" s="15">
        <f t="shared" si="7"/>
        <v>0</v>
      </c>
      <c r="L37" s="15">
        <f t="shared" si="7"/>
        <v>0</v>
      </c>
      <c r="M37" s="15">
        <f t="shared" si="7"/>
        <v>0</v>
      </c>
    </row>
    <row r="39" spans="1:13">
      <c r="A39" s="3" t="s">
        <v>56</v>
      </c>
    </row>
    <row r="41" spans="1:13">
      <c r="A41" t="s">
        <v>57</v>
      </c>
    </row>
    <row r="42" spans="1:13">
      <c r="A42" t="s">
        <v>58</v>
      </c>
      <c r="C42" s="1">
        <v>55</v>
      </c>
      <c r="I42" s="13"/>
      <c r="J42" s="13">
        <f>SUM(J18,J37)</f>
        <v>0</v>
      </c>
      <c r="K42" s="13">
        <f>SUM(K18,K37)</f>
        <v>0</v>
      </c>
      <c r="L42" s="13">
        <f>SUM(L18,L37)</f>
        <v>0</v>
      </c>
      <c r="M42" s="13">
        <f>SUM(M18,M37)</f>
        <v>0</v>
      </c>
    </row>
    <row r="43" spans="1:13">
      <c r="A43" t="s">
        <v>59</v>
      </c>
      <c r="C43" s="1">
        <v>56</v>
      </c>
      <c r="J43" s="10">
        <v>0</v>
      </c>
      <c r="K43" s="10">
        <v>0.2</v>
      </c>
      <c r="L43" s="10">
        <v>0.5</v>
      </c>
      <c r="M43" s="10">
        <v>1</v>
      </c>
    </row>
    <row r="44" spans="1:13">
      <c r="A44" t="s">
        <v>60</v>
      </c>
      <c r="C44" s="1">
        <v>57</v>
      </c>
      <c r="I44" s="13"/>
      <c r="J44" s="13">
        <f>J42*J43</f>
        <v>0</v>
      </c>
      <c r="K44" s="13">
        <f t="shared" ref="K44:M44" si="8">K42*K43</f>
        <v>0</v>
      </c>
      <c r="L44" s="13">
        <f t="shared" si="8"/>
        <v>0</v>
      </c>
      <c r="M44" s="13">
        <f t="shared" si="8"/>
        <v>0</v>
      </c>
    </row>
    <row r="45" spans="1:13">
      <c r="A45" t="s">
        <v>61</v>
      </c>
      <c r="C45" s="1">
        <v>58</v>
      </c>
      <c r="I45" s="13"/>
      <c r="J45" s="13"/>
      <c r="K45" s="13"/>
      <c r="L45" s="13"/>
      <c r="M45" s="13"/>
    </row>
    <row r="46" spans="1:13">
      <c r="A46" t="s">
        <v>62</v>
      </c>
      <c r="C46" s="1">
        <v>59</v>
      </c>
      <c r="I46" s="13"/>
      <c r="J46" s="13"/>
      <c r="K46" s="13"/>
      <c r="L46" s="13"/>
      <c r="M46" s="13">
        <f>SUM(J44:M44,M45)</f>
        <v>0</v>
      </c>
    </row>
    <row r="47" spans="1:13">
      <c r="A47" t="s">
        <v>63</v>
      </c>
      <c r="I47" s="13"/>
      <c r="J47" s="13"/>
      <c r="K47" s="13"/>
      <c r="L47" s="13"/>
      <c r="M47" s="14"/>
    </row>
    <row r="48" spans="1:13">
      <c r="A48" t="s">
        <v>64</v>
      </c>
      <c r="I48" s="13"/>
      <c r="J48" s="13"/>
      <c r="K48" s="13"/>
      <c r="L48" s="13"/>
      <c r="M48" s="14"/>
    </row>
    <row r="49" spans="1:14">
      <c r="A49" t="s">
        <v>65</v>
      </c>
      <c r="C49" s="1">
        <v>60</v>
      </c>
      <c r="I49" s="13"/>
      <c r="J49" s="13"/>
      <c r="K49" s="13"/>
      <c r="L49" s="13"/>
      <c r="M49" s="13"/>
    </row>
    <row r="50" spans="1:14">
      <c r="A50" t="s">
        <v>66</v>
      </c>
      <c r="C50" s="1">
        <v>61</v>
      </c>
      <c r="I50" s="13"/>
      <c r="J50" s="13"/>
      <c r="K50" s="13"/>
      <c r="L50" s="13"/>
      <c r="M50" s="13"/>
    </row>
    <row r="51" spans="1:14">
      <c r="A51" t="s">
        <v>67</v>
      </c>
      <c r="C51" s="1">
        <v>62</v>
      </c>
      <c r="I51" s="13"/>
      <c r="J51" s="13"/>
      <c r="K51" s="13"/>
      <c r="L51" s="13"/>
      <c r="M51" s="13">
        <f>M46-M49-M50</f>
        <v>0</v>
      </c>
    </row>
    <row r="52" spans="1:14">
      <c r="I52" s="13"/>
      <c r="J52" s="13"/>
      <c r="K52" s="13"/>
      <c r="L52" s="13"/>
      <c r="M52" s="13"/>
    </row>
    <row r="53" spans="1:14">
      <c r="A53" s="3" t="s">
        <v>74</v>
      </c>
    </row>
    <row r="54" spans="1:14">
      <c r="A54" s="3"/>
    </row>
    <row r="55" spans="1:14">
      <c r="A55" s="11" t="s">
        <v>73</v>
      </c>
    </row>
    <row r="57" spans="1:14">
      <c r="A57" t="s">
        <v>69</v>
      </c>
      <c r="C57" s="1">
        <v>11</v>
      </c>
      <c r="E57" s="13"/>
    </row>
    <row r="58" spans="1:14">
      <c r="A58" t="s">
        <v>70</v>
      </c>
      <c r="C58" s="1">
        <v>21</v>
      </c>
      <c r="E58" s="13"/>
    </row>
    <row r="60" spans="1:14">
      <c r="A60" t="s">
        <v>71</v>
      </c>
      <c r="C60" s="1">
        <v>32</v>
      </c>
      <c r="N60" s="13"/>
    </row>
    <row r="61" spans="1:14">
      <c r="A61" t="s">
        <v>72</v>
      </c>
      <c r="C61" s="1">
        <v>33</v>
      </c>
      <c r="N61" s="13"/>
    </row>
    <row r="63" spans="1:14">
      <c r="A63" s="11" t="s">
        <v>75</v>
      </c>
    </row>
    <row r="65" spans="1:5">
      <c r="A65" t="s">
        <v>71</v>
      </c>
      <c r="C65" s="1">
        <v>32</v>
      </c>
      <c r="E65" s="12" t="e">
        <f>E57/M51</f>
        <v>#DIV/0!</v>
      </c>
    </row>
    <row r="66" spans="1:5">
      <c r="A66" t="s">
        <v>72</v>
      </c>
      <c r="C66" s="1">
        <v>33</v>
      </c>
      <c r="E66" s="12" t="e">
        <f>E58/M51</f>
        <v>#DIV/0!</v>
      </c>
    </row>
    <row r="69" spans="1:5">
      <c r="A69" s="3" t="s">
        <v>78</v>
      </c>
    </row>
    <row r="71" spans="1:5">
      <c r="A71" t="s">
        <v>79</v>
      </c>
      <c r="E71" s="13">
        <f>I18+(K18*0.2)+(L18*0.5)+M18</f>
        <v>0</v>
      </c>
    </row>
    <row r="72" spans="1:5">
      <c r="A72" t="s">
        <v>80</v>
      </c>
      <c r="E72" s="13">
        <f>(K37*0.2)+(L37*0.5)+M37</f>
        <v>0</v>
      </c>
    </row>
    <row r="73" spans="1:5">
      <c r="A73" t="s">
        <v>88</v>
      </c>
      <c r="E73" s="13">
        <f>E71+E72</f>
        <v>0</v>
      </c>
    </row>
    <row r="75" spans="1:5">
      <c r="A75" t="s">
        <v>81</v>
      </c>
      <c r="E75" s="10" t="e">
        <f>E71/E73</f>
        <v>#DIV/0!</v>
      </c>
    </row>
    <row r="76" spans="1:5">
      <c r="A76" t="s">
        <v>82</v>
      </c>
      <c r="E76" s="10" t="e">
        <f>E72/E73</f>
        <v>#DIV/0!</v>
      </c>
    </row>
    <row r="78" spans="1:5">
      <c r="A78" t="s">
        <v>83</v>
      </c>
      <c r="E78" s="13">
        <f>(K35*0.2)+(L35*0.5)+M35</f>
        <v>0</v>
      </c>
    </row>
    <row r="79" spans="1:5">
      <c r="A79" t="s">
        <v>84</v>
      </c>
      <c r="E79" s="10" t="e">
        <f>E78/E72</f>
        <v>#DIV/0!</v>
      </c>
    </row>
    <row r="80" spans="1:5">
      <c r="A80" t="s">
        <v>85</v>
      </c>
      <c r="E80" s="10" t="e">
        <f>E78/E73</f>
        <v>#DIV/0!</v>
      </c>
    </row>
    <row r="82" spans="1:5">
      <c r="A82" t="s">
        <v>89</v>
      </c>
      <c r="E82" s="13">
        <f>(K13*0.2)+(L13*0.5)+M13+(K14*0.2)+(L14*0.5)+M14-((K15*0.2)+(L15*0.5)+M15)</f>
        <v>0</v>
      </c>
    </row>
    <row r="83" spans="1:5">
      <c r="A83" t="s">
        <v>86</v>
      </c>
      <c r="E83" s="10" t="e">
        <f>E82/E71</f>
        <v>#DIV/0!</v>
      </c>
    </row>
    <row r="84" spans="1:5">
      <c r="A84" t="s">
        <v>87</v>
      </c>
      <c r="E84" s="10" t="e">
        <f>E82/E73</f>
        <v>#DIV/0!</v>
      </c>
    </row>
    <row r="86" spans="1:5">
      <c r="A86" t="s">
        <v>90</v>
      </c>
      <c r="E86" s="10" t="e">
        <f>J35/I35</f>
        <v>#DIV/0!</v>
      </c>
    </row>
    <row r="87" spans="1:5">
      <c r="A87" t="s">
        <v>91</v>
      </c>
      <c r="E87" s="10" t="e">
        <f>K35/I35</f>
        <v>#DIV/0!</v>
      </c>
    </row>
    <row r="88" spans="1:5">
      <c r="A88" t="s">
        <v>92</v>
      </c>
      <c r="E88" s="10" t="e">
        <f>L35/I35</f>
        <v>#DIV/0!</v>
      </c>
    </row>
    <row r="89" spans="1:5">
      <c r="A89" t="s">
        <v>93</v>
      </c>
      <c r="E89" s="10" t="e">
        <f>M35/I35</f>
        <v>#DIV/0!</v>
      </c>
    </row>
    <row r="91" spans="1:5">
      <c r="A91" t="s">
        <v>96</v>
      </c>
      <c r="E91" s="13"/>
    </row>
    <row r="92" spans="1:5">
      <c r="A92" t="s">
        <v>97</v>
      </c>
      <c r="E92" s="12" t="e">
        <f>E73/E91</f>
        <v>#DIV/0!</v>
      </c>
    </row>
    <row r="94" spans="1:5">
      <c r="A94" t="s">
        <v>107</v>
      </c>
      <c r="C94" s="18"/>
      <c r="D94" s="18"/>
      <c r="E94" s="13">
        <f>E18+I37</f>
        <v>0</v>
      </c>
    </row>
    <row r="95" spans="1:5">
      <c r="A95" t="s">
        <v>105</v>
      </c>
      <c r="C95" s="18"/>
      <c r="D95" s="18"/>
      <c r="E95" s="12" t="e">
        <f>I18/E94</f>
        <v>#DIV/0!</v>
      </c>
    </row>
    <row r="96" spans="1:5">
      <c r="A96" t="s">
        <v>100</v>
      </c>
      <c r="C96" s="18"/>
      <c r="D96" s="18"/>
      <c r="E96" s="12" t="e">
        <f>J42/$E$94</f>
        <v>#DIV/0!</v>
      </c>
    </row>
    <row r="97" spans="1:5">
      <c r="A97" t="s">
        <v>102</v>
      </c>
      <c r="C97" s="18"/>
      <c r="D97" s="18"/>
      <c r="E97" s="12" t="e">
        <f>K42/$E$94</f>
        <v>#DIV/0!</v>
      </c>
    </row>
    <row r="98" spans="1:5">
      <c r="A98" t="s">
        <v>103</v>
      </c>
      <c r="C98" s="18"/>
      <c r="D98" s="18"/>
      <c r="E98" s="12" t="e">
        <f>L42/$E$94</f>
        <v>#DIV/0!</v>
      </c>
    </row>
    <row r="99" spans="1:5">
      <c r="A99" t="s">
        <v>104</v>
      </c>
      <c r="C99" s="18"/>
      <c r="D99" s="18"/>
      <c r="E99" s="12" t="e">
        <f>M42/$E$94</f>
        <v>#DIV/0!</v>
      </c>
    </row>
    <row r="100" spans="1:5">
      <c r="A100" t="s">
        <v>101</v>
      </c>
      <c r="C100" s="18"/>
      <c r="D100" s="18"/>
    </row>
    <row r="101" spans="1:5">
      <c r="A101" t="s">
        <v>106</v>
      </c>
      <c r="C101" s="18"/>
      <c r="D101" s="18"/>
      <c r="E101" s="12" t="e">
        <f>SUM(E95:E99)</f>
        <v>#DIV/0!</v>
      </c>
    </row>
  </sheetData>
  <mergeCells count="1">
    <mergeCell ref="J20:M20"/>
  </mergeCells>
  <printOptions gridLines="1"/>
  <pageMargins left="0.7" right="0.7" top="1" bottom="0.75" header="0.3" footer="0.3"/>
  <pageSetup scale="9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19</vt:i4>
      </vt:variant>
    </vt:vector>
  </HeadingPairs>
  <TitlesOfParts>
    <vt:vector size="46" baseType="lpstr">
      <vt:lpstr>Peer Group Comparisons</vt:lpstr>
      <vt:lpstr>SUMMARY BHC Comparisons</vt:lpstr>
      <vt:lpstr>Top Six</vt:lpstr>
      <vt:lpstr>First $50 BL Six</vt:lpstr>
      <vt:lpstr>Bottom Six</vt:lpstr>
      <vt:lpstr>Top Six Comparisons</vt:lpstr>
      <vt:lpstr> 1st $50 BL Six Comparisons</vt:lpstr>
      <vt:lpstr>Bottom Six Comparisons</vt:lpstr>
      <vt:lpstr>R-B Capital Template</vt:lpstr>
      <vt:lpstr>R-B Capital BofA</vt:lpstr>
      <vt:lpstr>R-B Capital JPMorgan Chase</vt:lpstr>
      <vt:lpstr>R-B Capital Citigroup</vt:lpstr>
      <vt:lpstr>R-B Capital Wells Fargo</vt:lpstr>
      <vt:lpstr>R-B Capital Goldman Sachs</vt:lpstr>
      <vt:lpstr>R-B Capital Morgan Stanley</vt:lpstr>
      <vt:lpstr>R-B Capital Bancwest Corporatio</vt:lpstr>
      <vt:lpstr>R-B Capital Discover Financial</vt:lpstr>
      <vt:lpstr>R-B Capital BBVA USA Bancshares</vt:lpstr>
      <vt:lpstr>R-B Capital Comerica Inc.</vt:lpstr>
      <vt:lpstr>R-B Capital Huntington Bancshrs</vt:lpstr>
      <vt:lpstr>R-B Capital Zions Bancorporatio</vt:lpstr>
      <vt:lpstr>R-B Capital East West Bancorp</vt:lpstr>
      <vt:lpstr>R-B Capital First Citizens</vt:lpstr>
      <vt:lpstr>R-B Capital Hancock Holding Co</vt:lpstr>
      <vt:lpstr>R-B Capital SVB Financial Group</vt:lpstr>
      <vt:lpstr>R-B Capital TCF Financial</vt:lpstr>
      <vt:lpstr>R-B Capital Commerce Bancshares</vt:lpstr>
      <vt:lpstr>'R-B Capital Bancwest Corporatio'!Print_Area</vt:lpstr>
      <vt:lpstr>'R-B Capital BBVA USA Bancshares'!Print_Area</vt:lpstr>
      <vt:lpstr>'R-B Capital BofA'!Print_Area</vt:lpstr>
      <vt:lpstr>'R-B Capital Citigroup'!Print_Area</vt:lpstr>
      <vt:lpstr>'R-B Capital Comerica Inc.'!Print_Area</vt:lpstr>
      <vt:lpstr>'R-B Capital Commerce Bancshares'!Print_Area</vt:lpstr>
      <vt:lpstr>'R-B Capital Discover Financial'!Print_Area</vt:lpstr>
      <vt:lpstr>'R-B Capital East West Bancorp'!Print_Area</vt:lpstr>
      <vt:lpstr>'R-B Capital First Citizens'!Print_Area</vt:lpstr>
      <vt:lpstr>'R-B Capital Goldman Sachs'!Print_Area</vt:lpstr>
      <vt:lpstr>'R-B Capital Hancock Holding Co'!Print_Area</vt:lpstr>
      <vt:lpstr>'R-B Capital Huntington Bancshrs'!Print_Area</vt:lpstr>
      <vt:lpstr>'R-B Capital JPMorgan Chase'!Print_Area</vt:lpstr>
      <vt:lpstr>'R-B Capital Morgan Stanley'!Print_Area</vt:lpstr>
      <vt:lpstr>'R-B Capital SVB Financial Group'!Print_Area</vt:lpstr>
      <vt:lpstr>'R-B Capital TCF Financial'!Print_Area</vt:lpstr>
      <vt:lpstr>'R-B Capital Template'!Print_Area</vt:lpstr>
      <vt:lpstr>'R-B Capital Wells Fargo'!Print_Area</vt:lpstr>
      <vt:lpstr>'R-B Capital Zions Bancorporatio'!Print_Area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Emily</cp:lastModifiedBy>
  <cp:lastPrinted>2014-06-30T18:42:39Z</cp:lastPrinted>
  <dcterms:created xsi:type="dcterms:W3CDTF">2011-10-10T01:13:07Z</dcterms:created>
  <dcterms:modified xsi:type="dcterms:W3CDTF">2017-06-07T01:06:32Z</dcterms:modified>
</cp:coreProperties>
</file>